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Area" localSheetId="0">'Sheet1'!$A$1:$H$344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<sst xmlns="http://schemas.openxmlformats.org/spreadsheetml/2006/main" count="291" uniqueCount="125">
  <si>
    <t>Gray Davis</t>
  </si>
  <si>
    <t>Bill Simon</t>
  </si>
  <si>
    <t>Reinhold Gulke</t>
  </si>
  <si>
    <t>Peter Miguel Camejo</t>
  </si>
  <si>
    <t>Gary David Copeland</t>
  </si>
  <si>
    <t>Iris Adam</t>
  </si>
  <si>
    <t>DEM</t>
  </si>
  <si>
    <t>REP</t>
  </si>
  <si>
    <t>AI</t>
  </si>
  <si>
    <t>GRN</t>
  </si>
  <si>
    <t>LIB</t>
  </si>
  <si>
    <t>NL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</si>
  <si>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</si>
  <si>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</si>
  <si>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</si>
  <si>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</si>
  <si>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</si>
  <si>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</si>
  <si>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</si>
  <si>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</t>
  </si>
  <si>
    <t>District Totals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</si>
  <si>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</si>
  <si>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</si>
  <si>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</si>
  <si>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</si>
  <si>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</si>
  <si>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</si>
  <si>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</si>
  <si>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</si>
  <si>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</si>
  <si>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</t>
  </si>
  <si>
    <t>Alpine</t>
  </si>
  <si>
    <t>Amador</t>
  </si>
  <si>
    <t>Calaveras</t>
  </si>
  <si>
    <t>Sacramento</t>
  </si>
  <si>
    <t>Solano</t>
  </si>
  <si>
    <t>Congressional District 3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</si>
  <si>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</si>
  <si>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</si>
  <si>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</si>
  <si>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</si>
  <si>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</si>
  <si>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</si>
  <si>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</si>
  <si>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</t>
  </si>
  <si>
    <t>Congressional District 5</t>
  </si>
  <si>
    <t>Marin</t>
  </si>
  <si>
    <t>Congressional District 6</t>
  </si>
  <si>
    <t>Contra Costa</t>
  </si>
  <si>
    <t>Congressional District 7</t>
  </si>
  <si>
    <t>San Francisco</t>
  </si>
  <si>
    <t>Congressional District 8</t>
  </si>
  <si>
    <t>Alameda</t>
  </si>
  <si>
    <t>Congressional District 9</t>
  </si>
  <si>
    <t>Congressional District 10</t>
  </si>
  <si>
    <t>San Joaquin</t>
  </si>
  <si>
    <t>Santa Clara</t>
  </si>
  <si>
    <t>Congressional District 11</t>
  </si>
  <si>
    <t>San Mateo</t>
  </si>
  <si>
    <t>Congressional District 12</t>
  </si>
  <si>
    <t>Congressional District 13</t>
  </si>
  <si>
    <t>Santa Cruz</t>
  </si>
  <si>
    <t>Congressional District 14</t>
  </si>
  <si>
    <t>Congressional District 15</t>
  </si>
  <si>
    <t>Congressional District 16</t>
  </si>
  <si>
    <t>Monterey</t>
  </si>
  <si>
    <t>San Benito</t>
  </si>
  <si>
    <t>Congressional District 17</t>
  </si>
  <si>
    <t>Fresno</t>
  </si>
  <si>
    <t>Madera</t>
  </si>
  <si>
    <t>Merced</t>
  </si>
  <si>
    <t>Stanislaus</t>
  </si>
  <si>
    <t>Congressional District 18</t>
  </si>
  <si>
    <t>Mariposa</t>
  </si>
  <si>
    <t>Tuolumne</t>
  </si>
  <si>
    <t>Congressional District 19</t>
  </si>
  <si>
    <t>Kern</t>
  </si>
  <si>
    <t>Kings</t>
  </si>
  <si>
    <t>Congressional District 20</t>
  </si>
  <si>
    <t>Tulare</t>
  </si>
  <si>
    <t>Congressional District 21</t>
  </si>
  <si>
    <t>Los Angeles</t>
  </si>
  <si>
    <t>San Luis Obispo</t>
  </si>
  <si>
    <t>Congressional District 22</t>
  </si>
  <si>
    <t>Santa Barbara</t>
  </si>
  <si>
    <t>Ventura</t>
  </si>
  <si>
    <t>Congressional District 23</t>
  </si>
  <si>
    <t>Congressional District 24</t>
  </si>
  <si>
    <t>Inyo</t>
  </si>
  <si>
    <t>Mono</t>
  </si>
  <si>
    <t>San Bernardino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</si>
  <si>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</si>
  <si>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</si>
  <si>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</si>
  <si>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</si>
  <si>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</si>
  <si>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</si>
  <si>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</si>
  <si>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</si>
  <si>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</si>
  <si>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</si>
  <si>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</si>
  <si>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</si>
  <si>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</si>
  <si>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</si>
  <si>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</si>
  <si>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Orange</t>
  </si>
  <si>
    <t>Congressional District 40</t>
  </si>
  <si>
    <t>Riverside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</si>
  <si>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</si>
  <si>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</si>
  <si>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</si>
  <si>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</si>
  <si>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</si>
  <si>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</si>
  <si>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</si>
  <si>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</si>
  <si>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</si>
  <si>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</si>
  <si>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</si>
  <si>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</si>
  <si>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</si>
  <si>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</si>
  <si>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</si>
  <si>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Percent,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</si>
</sst>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95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4"/>
  <sheetViews>
    <sheetView tabSelected="1" workbookViewId="0" topLeftCell="A298">
      <selection activeCell="E352" sqref="E351:E352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16384" width="7.7109375" style="1" customWidth="1"/>
  </cols>
  <sheetData>
    <row r="1" spans="3:8" s="12" customFormat="1" ht="27"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</row>
    <row r="2" spans="3:8" s="13" customFormat="1" ht="9"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</row>
    <row r="3" spans="1:8" ht="9">
      <c r="A3" s="5" t="s">
        <v>19</v>
      </c>
      <c r="C3" s="2"/>
      <c r="D3" s="2"/>
      <c r="E3" s="2"/>
      <c r="F3" s="2"/>
      <c r="G3" s="2"/>
      <c r="H3" s="2"/>
    </row>
    <row r="4" spans="2:8" ht="9">
      <c r="B4" s="9" t="s">
        <v>12</v>
      </c>
      <c r="C4" s="3">
        <v>2922</v>
      </c>
      <c r="D4" s="3">
        <v>3093</v>
      </c>
      <c r="E4" s="3">
        <v>239</v>
      </c>
      <c r="F4" s="3">
        <v>207</v>
      </c>
      <c r="G4" s="3">
        <v>165</v>
      </c>
      <c r="H4" s="3">
        <v>124</v>
      </c>
    </row>
    <row r="5" spans="2:8" ht="9">
      <c r="B5" s="9" t="s">
        <v>13</v>
      </c>
      <c r="C5" s="3">
        <v>19499</v>
      </c>
      <c r="D5" s="3">
        <v>16118</v>
      </c>
      <c r="E5" s="3">
        <v>547</v>
      </c>
      <c r="F5" s="3">
        <v>5170</v>
      </c>
      <c r="G5" s="3">
        <v>961</v>
      </c>
      <c r="H5" s="3">
        <v>612</v>
      </c>
    </row>
    <row r="6" spans="2:8" ht="9">
      <c r="B6" s="9" t="s">
        <v>14</v>
      </c>
      <c r="C6" s="3">
        <v>7424</v>
      </c>
      <c r="D6" s="3">
        <v>6459</v>
      </c>
      <c r="E6" s="3">
        <v>451</v>
      </c>
      <c r="F6" s="3">
        <v>965</v>
      </c>
      <c r="G6" s="3">
        <v>336</v>
      </c>
      <c r="H6" s="3">
        <v>258</v>
      </c>
    </row>
    <row r="7" spans="2:8" ht="9">
      <c r="B7" s="9" t="s">
        <v>15</v>
      </c>
      <c r="C7" s="3">
        <v>10832</v>
      </c>
      <c r="D7" s="3">
        <v>8331</v>
      </c>
      <c r="E7" s="3">
        <v>680</v>
      </c>
      <c r="F7" s="3">
        <v>4119</v>
      </c>
      <c r="G7" s="3">
        <v>581</v>
      </c>
      <c r="H7" s="3">
        <v>359</v>
      </c>
    </row>
    <row r="8" spans="2:8" ht="9">
      <c r="B8" s="9" t="s">
        <v>16</v>
      </c>
      <c r="C8" s="3">
        <v>17516</v>
      </c>
      <c r="D8" s="3">
        <v>13483</v>
      </c>
      <c r="E8" s="3">
        <v>824</v>
      </c>
      <c r="F8" s="3">
        <v>3570</v>
      </c>
      <c r="G8" s="3">
        <v>774</v>
      </c>
      <c r="H8" s="3">
        <v>505</v>
      </c>
    </row>
    <row r="9" spans="2:8" ht="9">
      <c r="B9" s="9" t="s">
        <v>17</v>
      </c>
      <c r="C9" s="3">
        <v>11093</v>
      </c>
      <c r="D9" s="3">
        <v>7903</v>
      </c>
      <c r="E9" s="3">
        <v>645</v>
      </c>
      <c r="F9" s="3">
        <v>2668</v>
      </c>
      <c r="G9" s="3">
        <v>546</v>
      </c>
      <c r="H9" s="3">
        <v>348</v>
      </c>
    </row>
    <row r="10" spans="2:8" ht="9">
      <c r="B10" s="9" t="s">
        <v>18</v>
      </c>
      <c r="C10" s="3">
        <v>19977</v>
      </c>
      <c r="D10" s="3">
        <v>13651</v>
      </c>
      <c r="E10" s="3">
        <v>705</v>
      </c>
      <c r="F10" s="3">
        <v>4535</v>
      </c>
      <c r="G10" s="3">
        <v>475</v>
      </c>
      <c r="H10" s="3">
        <v>492</v>
      </c>
    </row>
    <row r="11" spans="1:8" ht="9">
      <c r="A11" s="4" t="s">
        <v>20</v>
      </c>
      <c r="C11" s="3">
        <v>89263</v>
      </c>
      <c r="D11" s="3">
        <v>69038</v>
      </c>
      <c r="E11" s="3">
        <v>4091</v>
      </c>
      <c r="F11" s="3">
        <v>21234</v>
      </c>
      <c r="G11" s="3">
        <v>3838</v>
      </c>
      <c r="H11" s="3">
        <v>2698</v>
      </c>
    </row>
    <row r="12" spans="2:8" s="6" customFormat="1" ht="9">
      <c r="B12" s="10" t="s">
        <v>124</v>
      </c>
      <c r="C12" s="7">
        <f aca="true" t="shared" si="0" ref="C12:H12">C11/190164</f>
        <v>0.46940009675858735</v>
      </c>
      <c r="D12" s="7">
        <f t="shared" si="0"/>
        <v>0.3630445299846448</v>
      </c>
      <c r="E12" s="7">
        <f t="shared" si="0"/>
        <v>0.02151300982310006</v>
      </c>
      <c r="F12" s="7">
        <f t="shared" si="0"/>
        <v>0.11166151322016786</v>
      </c>
      <c r="G12" s="7">
        <f t="shared" si="0"/>
        <v>0.020182579247386468</v>
      </c>
      <c r="H12" s="7">
        <f t="shared" si="0"/>
        <v>0.014187753728360784</v>
      </c>
    </row>
    <row r="13" spans="2:8" ht="4.5" customHeight="1">
      <c r="B13" s="11"/>
      <c r="C13" s="3"/>
      <c r="D13" s="3"/>
      <c r="E13" s="3"/>
      <c r="F13" s="3"/>
      <c r="G13" s="3"/>
      <c r="H13" s="3"/>
    </row>
    <row r="14" spans="1:8" ht="9">
      <c r="A14" s="5" t="s">
        <v>30</v>
      </c>
      <c r="B14" s="11"/>
      <c r="C14" s="3"/>
      <c r="D14" s="3"/>
      <c r="E14" s="3"/>
      <c r="F14" s="3"/>
      <c r="G14" s="3"/>
      <c r="H14" s="3"/>
    </row>
    <row r="15" spans="2:8" ht="9">
      <c r="B15" s="9" t="s">
        <v>21</v>
      </c>
      <c r="C15" s="3">
        <v>15439</v>
      </c>
      <c r="D15" s="3">
        <v>26015</v>
      </c>
      <c r="E15" s="3">
        <v>1068</v>
      </c>
      <c r="F15" s="3">
        <v>5510</v>
      </c>
      <c r="G15" s="3">
        <v>805</v>
      </c>
      <c r="H15" s="3">
        <v>598</v>
      </c>
    </row>
    <row r="16" spans="2:8" ht="9">
      <c r="B16" s="9" t="s">
        <v>22</v>
      </c>
      <c r="C16" s="3">
        <v>1243</v>
      </c>
      <c r="D16" s="3">
        <v>2996</v>
      </c>
      <c r="E16" s="3">
        <v>118</v>
      </c>
      <c r="F16" s="3">
        <v>131</v>
      </c>
      <c r="G16" s="3">
        <v>48</v>
      </c>
      <c r="H16" s="3">
        <v>39</v>
      </c>
    </row>
    <row r="17" spans="2:8" ht="9">
      <c r="B17" s="9" t="s">
        <v>23</v>
      </c>
      <c r="C17" s="3">
        <v>1685</v>
      </c>
      <c r="D17" s="3">
        <v>4268</v>
      </c>
      <c r="E17" s="3">
        <v>200</v>
      </c>
      <c r="F17" s="3">
        <v>187</v>
      </c>
      <c r="G17" s="3">
        <v>96</v>
      </c>
      <c r="H17" s="3">
        <v>81</v>
      </c>
    </row>
    <row r="18" spans="2:8" ht="9">
      <c r="B18" s="9" t="s">
        <v>24</v>
      </c>
      <c r="C18" s="3">
        <v>15292</v>
      </c>
      <c r="D18" s="3">
        <v>28625</v>
      </c>
      <c r="E18" s="3">
        <v>1664</v>
      </c>
      <c r="F18" s="3">
        <v>1283</v>
      </c>
      <c r="G18" s="3">
        <v>942</v>
      </c>
      <c r="H18" s="3">
        <v>753</v>
      </c>
    </row>
    <row r="19" spans="2:8" ht="9">
      <c r="B19" s="9" t="s">
        <v>25</v>
      </c>
      <c r="C19" s="3">
        <v>4972</v>
      </c>
      <c r="D19" s="3">
        <v>9112</v>
      </c>
      <c r="E19" s="3">
        <v>440</v>
      </c>
      <c r="F19" s="3">
        <v>437</v>
      </c>
      <c r="G19" s="3">
        <v>386</v>
      </c>
      <c r="H19" s="3">
        <v>252</v>
      </c>
    </row>
    <row r="20" spans="2:8" ht="9">
      <c r="B20" s="9" t="s">
        <v>26</v>
      </c>
      <c r="C20" s="3">
        <v>5782</v>
      </c>
      <c r="D20" s="3">
        <v>12024</v>
      </c>
      <c r="E20" s="3">
        <v>463</v>
      </c>
      <c r="F20" s="3">
        <v>620</v>
      </c>
      <c r="G20" s="3">
        <v>242</v>
      </c>
      <c r="H20" s="3">
        <v>239</v>
      </c>
    </row>
    <row r="21" spans="2:8" ht="9">
      <c r="B21" s="9" t="s">
        <v>27</v>
      </c>
      <c r="C21" s="3">
        <v>5000</v>
      </c>
      <c r="D21" s="3">
        <v>9010</v>
      </c>
      <c r="E21" s="3">
        <v>537</v>
      </c>
      <c r="F21" s="3">
        <v>361</v>
      </c>
      <c r="G21" s="3">
        <v>254</v>
      </c>
      <c r="H21" s="3">
        <v>230</v>
      </c>
    </row>
    <row r="22" spans="2:8" ht="9">
      <c r="B22" s="9" t="s">
        <v>28</v>
      </c>
      <c r="C22" s="3">
        <v>1833</v>
      </c>
      <c r="D22" s="3">
        <v>2421</v>
      </c>
      <c r="E22" s="3">
        <v>165</v>
      </c>
      <c r="F22" s="3">
        <v>272</v>
      </c>
      <c r="G22" s="3">
        <v>140</v>
      </c>
      <c r="H22" s="3">
        <v>93</v>
      </c>
    </row>
    <row r="23" spans="2:8" ht="9">
      <c r="B23" s="9" t="s">
        <v>18</v>
      </c>
      <c r="C23" s="3">
        <v>2006</v>
      </c>
      <c r="D23" s="3">
        <v>3833</v>
      </c>
      <c r="E23" s="3">
        <v>137</v>
      </c>
      <c r="F23" s="3">
        <v>399</v>
      </c>
      <c r="G23" s="3">
        <v>68</v>
      </c>
      <c r="H23" s="3">
        <v>74</v>
      </c>
    </row>
    <row r="24" spans="2:8" ht="9">
      <c r="B24" s="9" t="s">
        <v>29</v>
      </c>
      <c r="C24" s="3">
        <v>3447</v>
      </c>
      <c r="D24" s="3">
        <v>6904</v>
      </c>
      <c r="E24" s="3">
        <v>373</v>
      </c>
      <c r="F24" s="3">
        <v>428</v>
      </c>
      <c r="G24" s="3">
        <v>249</v>
      </c>
      <c r="H24" s="3">
        <v>202</v>
      </c>
    </row>
    <row r="25" spans="1:8" ht="9">
      <c r="A25" s="4" t="s">
        <v>20</v>
      </c>
      <c r="C25" s="3">
        <v>56699</v>
      </c>
      <c r="D25" s="3">
        <v>105208</v>
      </c>
      <c r="E25" s="3">
        <v>5165</v>
      </c>
      <c r="F25" s="3">
        <v>9628</v>
      </c>
      <c r="G25" s="3">
        <v>3230</v>
      </c>
      <c r="H25" s="3">
        <v>2561</v>
      </c>
    </row>
    <row r="26" spans="2:8" s="6" customFormat="1" ht="9">
      <c r="B26" s="10" t="s">
        <v>124</v>
      </c>
      <c r="C26" s="7">
        <f aca="true" t="shared" si="1" ref="C26:H26">C25/182497</f>
        <v>0.3106845591982334</v>
      </c>
      <c r="D26" s="7">
        <f t="shared" si="1"/>
        <v>0.5764916683561921</v>
      </c>
      <c r="E26" s="7">
        <f t="shared" si="1"/>
        <v>0.028301835098659155</v>
      </c>
      <c r="F26" s="7">
        <f t="shared" si="1"/>
        <v>0.05275703162243763</v>
      </c>
      <c r="G26" s="7">
        <f t="shared" si="1"/>
        <v>0.017698921078154708</v>
      </c>
      <c r="H26" s="7">
        <f t="shared" si="1"/>
        <v>0.014033107393546195</v>
      </c>
    </row>
    <row r="27" spans="2:8" ht="4.5" customHeight="1">
      <c r="B27" s="11"/>
      <c r="C27" s="3"/>
      <c r="D27" s="3"/>
      <c r="E27" s="3"/>
      <c r="F27" s="3"/>
      <c r="G27" s="3"/>
      <c r="H27" s="3"/>
    </row>
    <row r="28" spans="1:8" ht="9">
      <c r="A28" s="5" t="s">
        <v>36</v>
      </c>
      <c r="B28" s="11"/>
      <c r="C28" s="3"/>
      <c r="D28" s="3"/>
      <c r="E28" s="3"/>
      <c r="F28" s="3"/>
      <c r="G28" s="3"/>
      <c r="H28" s="3"/>
    </row>
    <row r="29" spans="2:8" ht="9">
      <c r="B29" s="9" t="s">
        <v>31</v>
      </c>
      <c r="C29" s="3">
        <v>229</v>
      </c>
      <c r="D29" s="3">
        <v>247</v>
      </c>
      <c r="E29" s="3">
        <v>17</v>
      </c>
      <c r="F29" s="3">
        <v>40</v>
      </c>
      <c r="G29" s="3">
        <v>15</v>
      </c>
      <c r="H29" s="3">
        <v>12</v>
      </c>
    </row>
    <row r="30" spans="2:8" ht="9">
      <c r="B30" s="9" t="s">
        <v>32</v>
      </c>
      <c r="C30" s="3">
        <v>4437</v>
      </c>
      <c r="D30" s="3">
        <v>6997</v>
      </c>
      <c r="E30" s="3">
        <v>338</v>
      </c>
      <c r="F30" s="3">
        <v>740</v>
      </c>
      <c r="G30" s="3">
        <v>246</v>
      </c>
      <c r="H30" s="3">
        <v>220</v>
      </c>
    </row>
    <row r="31" spans="2:8" ht="9">
      <c r="B31" s="9" t="s">
        <v>33</v>
      </c>
      <c r="C31" s="3">
        <v>5052</v>
      </c>
      <c r="D31" s="3">
        <v>8104</v>
      </c>
      <c r="E31" s="3">
        <v>489</v>
      </c>
      <c r="F31" s="3">
        <v>875</v>
      </c>
      <c r="G31" s="3">
        <v>434</v>
      </c>
      <c r="H31" s="3">
        <v>240</v>
      </c>
    </row>
    <row r="32" spans="2:8" ht="9">
      <c r="B32" s="9" t="s">
        <v>34</v>
      </c>
      <c r="C32" s="3">
        <v>58002</v>
      </c>
      <c r="D32" s="3">
        <v>93571</v>
      </c>
      <c r="E32" s="3">
        <v>3489</v>
      </c>
      <c r="F32" s="3">
        <v>9948</v>
      </c>
      <c r="G32" s="3">
        <v>3561</v>
      </c>
      <c r="H32" s="3">
        <v>2309</v>
      </c>
    </row>
    <row r="33" spans="2:8" ht="9">
      <c r="B33" s="9" t="s">
        <v>35</v>
      </c>
      <c r="C33" s="3">
        <v>1463</v>
      </c>
      <c r="D33" s="3">
        <v>2144</v>
      </c>
      <c r="E33" s="3">
        <v>104</v>
      </c>
      <c r="F33" s="3">
        <v>163</v>
      </c>
      <c r="G33" s="3">
        <v>67</v>
      </c>
      <c r="H33" s="3">
        <v>47</v>
      </c>
    </row>
    <row r="34" spans="1:8" ht="9">
      <c r="A34" s="4" t="s">
        <v>20</v>
      </c>
      <c r="C34" s="3">
        <v>69183</v>
      </c>
      <c r="D34" s="3">
        <v>111063</v>
      </c>
      <c r="E34" s="3">
        <v>4437</v>
      </c>
      <c r="F34" s="3">
        <v>11766</v>
      </c>
      <c r="G34" s="3">
        <v>4323</v>
      </c>
      <c r="H34" s="3">
        <v>2828</v>
      </c>
    </row>
    <row r="35" spans="2:8" s="6" customFormat="1" ht="9">
      <c r="B35" s="10" t="s">
        <v>124</v>
      </c>
      <c r="C35" s="7">
        <f aca="true" t="shared" si="2" ref="C35:H35">C34/203600</f>
        <v>0.3397986247544204</v>
      </c>
      <c r="D35" s="7">
        <f t="shared" si="2"/>
        <v>0.5454960707269155</v>
      </c>
      <c r="E35" s="7">
        <f t="shared" si="2"/>
        <v>0.021792730844793714</v>
      </c>
      <c r="F35" s="7">
        <f t="shared" si="2"/>
        <v>0.05778978388998035</v>
      </c>
      <c r="G35" s="7">
        <f t="shared" si="2"/>
        <v>0.021232809430255403</v>
      </c>
      <c r="H35" s="7">
        <f t="shared" si="2"/>
        <v>0.013889980353634578</v>
      </c>
    </row>
    <row r="36" spans="2:8" ht="4.5" customHeight="1">
      <c r="B36" s="11"/>
      <c r="C36" s="3"/>
      <c r="D36" s="3"/>
      <c r="E36" s="3"/>
      <c r="F36" s="3"/>
      <c r="G36" s="3"/>
      <c r="H36" s="3"/>
    </row>
    <row r="37" spans="1:8" ht="9">
      <c r="A37" s="5" t="s">
        <v>44</v>
      </c>
      <c r="B37" s="11"/>
      <c r="C37" s="3"/>
      <c r="D37" s="3"/>
      <c r="E37" s="3"/>
      <c r="F37" s="3"/>
      <c r="G37" s="3"/>
      <c r="H37" s="3"/>
    </row>
    <row r="38" spans="2:8" ht="9">
      <c r="B38" s="9" t="s">
        <v>21</v>
      </c>
      <c r="C38" s="3">
        <v>3998</v>
      </c>
      <c r="D38" s="3">
        <v>6691</v>
      </c>
      <c r="E38" s="3">
        <v>429</v>
      </c>
      <c r="F38" s="3">
        <v>453</v>
      </c>
      <c r="G38" s="3">
        <v>245</v>
      </c>
      <c r="H38" s="3">
        <v>204</v>
      </c>
    </row>
    <row r="39" spans="2:8" ht="9">
      <c r="B39" s="9" t="s">
        <v>37</v>
      </c>
      <c r="C39" s="3">
        <v>16402</v>
      </c>
      <c r="D39" s="3">
        <v>32898</v>
      </c>
      <c r="E39" s="3">
        <v>1203</v>
      </c>
      <c r="F39" s="3">
        <v>3418</v>
      </c>
      <c r="G39" s="3">
        <v>1072</v>
      </c>
      <c r="H39" s="3">
        <v>736</v>
      </c>
    </row>
    <row r="40" spans="2:8" ht="9">
      <c r="B40" s="9" t="s">
        <v>38</v>
      </c>
      <c r="C40" s="3">
        <v>2429</v>
      </c>
      <c r="D40" s="3">
        <v>4512</v>
      </c>
      <c r="E40" s="3">
        <v>317</v>
      </c>
      <c r="F40" s="3">
        <v>155</v>
      </c>
      <c r="G40" s="3">
        <v>166</v>
      </c>
      <c r="H40" s="3">
        <v>115</v>
      </c>
    </row>
    <row r="41" spans="2:8" ht="9">
      <c r="B41" s="9" t="s">
        <v>39</v>
      </c>
      <c r="C41" s="3">
        <v>900</v>
      </c>
      <c r="D41" s="3">
        <v>2161</v>
      </c>
      <c r="E41" s="3">
        <v>145</v>
      </c>
      <c r="F41" s="3">
        <v>54</v>
      </c>
      <c r="G41" s="3">
        <v>67</v>
      </c>
      <c r="H41" s="3">
        <v>54</v>
      </c>
    </row>
    <row r="42" spans="2:8" ht="9">
      <c r="B42" s="9" t="s">
        <v>40</v>
      </c>
      <c r="C42" s="3">
        <v>13338</v>
      </c>
      <c r="D42" s="3">
        <v>20573</v>
      </c>
      <c r="E42" s="3">
        <v>817</v>
      </c>
      <c r="F42" s="3">
        <v>3297</v>
      </c>
      <c r="G42" s="3">
        <v>743</v>
      </c>
      <c r="H42" s="3">
        <v>546</v>
      </c>
    </row>
    <row r="43" spans="2:8" ht="9">
      <c r="B43" s="9" t="s">
        <v>41</v>
      </c>
      <c r="C43" s="3">
        <v>28495</v>
      </c>
      <c r="D43" s="3">
        <v>58623</v>
      </c>
      <c r="E43" s="3">
        <v>1556</v>
      </c>
      <c r="F43" s="3">
        <v>4657</v>
      </c>
      <c r="G43" s="3">
        <v>1500</v>
      </c>
      <c r="H43" s="3">
        <v>1222</v>
      </c>
    </row>
    <row r="44" spans="2:8" ht="9">
      <c r="B44" s="9" t="s">
        <v>42</v>
      </c>
      <c r="C44" s="3">
        <v>2598</v>
      </c>
      <c r="D44" s="3">
        <v>4310</v>
      </c>
      <c r="E44" s="3">
        <v>264</v>
      </c>
      <c r="F44" s="3">
        <v>380</v>
      </c>
      <c r="G44" s="3">
        <v>182</v>
      </c>
      <c r="H44" s="3">
        <v>124</v>
      </c>
    </row>
    <row r="45" spans="2:8" ht="9">
      <c r="B45" s="9" t="s">
        <v>34</v>
      </c>
      <c r="C45" s="3">
        <v>2657</v>
      </c>
      <c r="D45" s="3">
        <v>5829</v>
      </c>
      <c r="E45" s="3">
        <v>194</v>
      </c>
      <c r="F45" s="3">
        <v>470</v>
      </c>
      <c r="G45" s="3">
        <v>241</v>
      </c>
      <c r="H45" s="3">
        <v>134</v>
      </c>
    </row>
    <row r="46" spans="2:8" ht="9">
      <c r="B46" s="9" t="s">
        <v>43</v>
      </c>
      <c r="C46" s="3">
        <v>420</v>
      </c>
      <c r="D46" s="3">
        <v>805</v>
      </c>
      <c r="E46" s="3">
        <v>50</v>
      </c>
      <c r="F46" s="3">
        <v>72</v>
      </c>
      <c r="G46" s="3">
        <v>67</v>
      </c>
      <c r="H46" s="3">
        <v>24</v>
      </c>
    </row>
    <row r="47" spans="1:8" ht="9">
      <c r="A47" s="4" t="s">
        <v>20</v>
      </c>
      <c r="C47" s="3">
        <v>71237</v>
      </c>
      <c r="D47" s="3">
        <v>136402</v>
      </c>
      <c r="E47" s="3">
        <v>4975</v>
      </c>
      <c r="F47" s="3">
        <v>12956</v>
      </c>
      <c r="G47" s="3">
        <v>4283</v>
      </c>
      <c r="H47" s="3">
        <v>3159</v>
      </c>
    </row>
    <row r="48" spans="2:8" s="6" customFormat="1" ht="9">
      <c r="B48" s="10" t="s">
        <v>124</v>
      </c>
      <c r="C48" s="7">
        <f aca="true" t="shared" si="3" ref="C48:H48">C47/233016</f>
        <v>0.3057172039688262</v>
      </c>
      <c r="D48" s="7">
        <f t="shared" si="3"/>
        <v>0.5853761115116558</v>
      </c>
      <c r="E48" s="7">
        <f t="shared" si="3"/>
        <v>0.021350465204106155</v>
      </c>
      <c r="F48" s="7">
        <f t="shared" si="3"/>
        <v>0.0556013320973667</v>
      </c>
      <c r="G48" s="7">
        <f t="shared" si="3"/>
        <v>0.01838071205410787</v>
      </c>
      <c r="H48" s="7">
        <f t="shared" si="3"/>
        <v>0.013557008960758059</v>
      </c>
    </row>
    <row r="49" spans="2:8" ht="4.5" customHeight="1">
      <c r="B49" s="11"/>
      <c r="C49" s="3"/>
      <c r="D49" s="3"/>
      <c r="E49" s="3"/>
      <c r="F49" s="3"/>
      <c r="G49" s="3"/>
      <c r="H49" s="3"/>
    </row>
    <row r="50" spans="1:8" ht="9">
      <c r="A50" s="5" t="s">
        <v>45</v>
      </c>
      <c r="B50" s="11"/>
      <c r="C50" s="3"/>
      <c r="D50" s="3"/>
      <c r="E50" s="3"/>
      <c r="F50" s="3"/>
      <c r="G50" s="3"/>
      <c r="H50" s="3"/>
    </row>
    <row r="51" spans="2:8" ht="9">
      <c r="B51" s="9" t="s">
        <v>34</v>
      </c>
      <c r="C51" s="3">
        <v>68102</v>
      </c>
      <c r="D51" s="3">
        <v>47660</v>
      </c>
      <c r="E51" s="3">
        <v>2534</v>
      </c>
      <c r="F51" s="3">
        <v>11751</v>
      </c>
      <c r="G51" s="3">
        <v>2818</v>
      </c>
      <c r="H51" s="3">
        <v>2212</v>
      </c>
    </row>
    <row r="52" spans="1:8" ht="9">
      <c r="A52" s="4" t="s">
        <v>20</v>
      </c>
      <c r="C52" s="3">
        <v>68102</v>
      </c>
      <c r="D52" s="3">
        <v>47660</v>
      </c>
      <c r="E52" s="3">
        <v>2534</v>
      </c>
      <c r="F52" s="3">
        <v>11751</v>
      </c>
      <c r="G52" s="3">
        <v>2818</v>
      </c>
      <c r="H52" s="3">
        <v>2212</v>
      </c>
    </row>
    <row r="53" spans="2:8" s="6" customFormat="1" ht="9">
      <c r="B53" s="10" t="s">
        <v>124</v>
      </c>
      <c r="C53" s="7">
        <f aca="true" t="shared" si="4" ref="C53:H53">C52/135077</f>
        <v>0.504171694663044</v>
      </c>
      <c r="D53" s="7">
        <f t="shared" si="4"/>
        <v>0.35283578995683945</v>
      </c>
      <c r="E53" s="7">
        <f t="shared" si="4"/>
        <v>0.018759670410210472</v>
      </c>
      <c r="F53" s="7">
        <f t="shared" si="4"/>
        <v>0.08699482517378976</v>
      </c>
      <c r="G53" s="7">
        <f t="shared" si="4"/>
        <v>0.02086217490764527</v>
      </c>
      <c r="H53" s="7">
        <f t="shared" si="4"/>
        <v>0.01637584488847102</v>
      </c>
    </row>
    <row r="54" spans="2:8" ht="4.5" customHeight="1">
      <c r="B54" s="11"/>
      <c r="C54" s="3"/>
      <c r="D54" s="3"/>
      <c r="E54" s="3"/>
      <c r="F54" s="3"/>
      <c r="G54" s="3"/>
      <c r="H54" s="3"/>
    </row>
    <row r="55" spans="1:8" ht="9">
      <c r="A55" s="5" t="s">
        <v>47</v>
      </c>
      <c r="B55" s="11"/>
      <c r="C55" s="3"/>
      <c r="D55" s="3"/>
      <c r="E55" s="3"/>
      <c r="F55" s="3"/>
      <c r="G55" s="3"/>
      <c r="H55" s="3"/>
    </row>
    <row r="56" spans="2:8" ht="9">
      <c r="B56" s="9" t="s">
        <v>46</v>
      </c>
      <c r="C56" s="3">
        <v>49512</v>
      </c>
      <c r="D56" s="3">
        <v>24520</v>
      </c>
      <c r="E56" s="3">
        <v>917</v>
      </c>
      <c r="F56" s="3">
        <v>10710</v>
      </c>
      <c r="G56" s="3">
        <v>1502</v>
      </c>
      <c r="H56" s="3">
        <v>890</v>
      </c>
    </row>
    <row r="57" spans="2:8" ht="9">
      <c r="B57" s="9" t="s">
        <v>17</v>
      </c>
      <c r="C57" s="3">
        <v>61986</v>
      </c>
      <c r="D57" s="3">
        <v>35505</v>
      </c>
      <c r="E57" s="3">
        <v>2884</v>
      </c>
      <c r="F57" s="3">
        <v>16931</v>
      </c>
      <c r="G57" s="3">
        <v>2551</v>
      </c>
      <c r="H57" s="3">
        <v>1964</v>
      </c>
    </row>
    <row r="58" spans="1:8" ht="9">
      <c r="A58" s="4" t="s">
        <v>20</v>
      </c>
      <c r="C58" s="3">
        <v>111498</v>
      </c>
      <c r="D58" s="3">
        <v>60025</v>
      </c>
      <c r="E58" s="3">
        <v>3801</v>
      </c>
      <c r="F58" s="3">
        <v>27641</v>
      </c>
      <c r="G58" s="3">
        <v>4053</v>
      </c>
      <c r="H58" s="3">
        <v>2854</v>
      </c>
    </row>
    <row r="59" spans="2:8" s="6" customFormat="1" ht="9">
      <c r="B59" s="10" t="s">
        <v>124</v>
      </c>
      <c r="C59" s="7">
        <f aca="true" t="shared" si="5" ref="C59:H59">C58/209880</f>
        <v>0.5312464265294454</v>
      </c>
      <c r="D59" s="7">
        <f t="shared" si="5"/>
        <v>0.28599676005336383</v>
      </c>
      <c r="E59" s="7">
        <f t="shared" si="5"/>
        <v>0.01811034877072613</v>
      </c>
      <c r="F59" s="7">
        <f t="shared" si="5"/>
        <v>0.1316990661330284</v>
      </c>
      <c r="G59" s="7">
        <f t="shared" si="5"/>
        <v>0.019311034877072614</v>
      </c>
      <c r="H59" s="7">
        <f t="shared" si="5"/>
        <v>0.013598246617114541</v>
      </c>
    </row>
    <row r="60" spans="2:8" ht="4.5" customHeight="1">
      <c r="B60" s="11"/>
      <c r="C60" s="3"/>
      <c r="D60" s="3"/>
      <c r="E60" s="3"/>
      <c r="F60" s="3"/>
      <c r="G60" s="3"/>
      <c r="H60" s="3"/>
    </row>
    <row r="61" spans="1:8" ht="9">
      <c r="A61" s="5" t="s">
        <v>49</v>
      </c>
      <c r="B61" s="11"/>
      <c r="C61" s="3"/>
      <c r="D61" s="3"/>
      <c r="E61" s="3"/>
      <c r="F61" s="3"/>
      <c r="G61" s="3"/>
      <c r="H61" s="3"/>
    </row>
    <row r="62" spans="2:8" ht="9">
      <c r="B62" s="9" t="s">
        <v>48</v>
      </c>
      <c r="C62" s="3">
        <v>54538</v>
      </c>
      <c r="D62" s="3">
        <v>21874</v>
      </c>
      <c r="E62" s="3">
        <v>1328</v>
      </c>
      <c r="F62" s="3">
        <v>5713</v>
      </c>
      <c r="G62" s="3">
        <v>2350</v>
      </c>
      <c r="H62" s="3">
        <v>975</v>
      </c>
    </row>
    <row r="63" spans="2:8" ht="9">
      <c r="B63" s="9" t="s">
        <v>35</v>
      </c>
      <c r="C63" s="3">
        <v>29964</v>
      </c>
      <c r="D63" s="3">
        <v>19346</v>
      </c>
      <c r="E63" s="3">
        <v>1333</v>
      </c>
      <c r="F63" s="3">
        <v>2680</v>
      </c>
      <c r="G63" s="3">
        <v>848</v>
      </c>
      <c r="H63" s="3">
        <v>655</v>
      </c>
    </row>
    <row r="64" spans="1:8" ht="9">
      <c r="A64" s="4" t="s">
        <v>20</v>
      </c>
      <c r="C64" s="3">
        <v>84502</v>
      </c>
      <c r="D64" s="3">
        <v>41220</v>
      </c>
      <c r="E64" s="3">
        <v>2661</v>
      </c>
      <c r="F64" s="3">
        <v>8393</v>
      </c>
      <c r="G64" s="3">
        <v>3198</v>
      </c>
      <c r="H64" s="3">
        <v>1630</v>
      </c>
    </row>
    <row r="65" spans="2:8" s="6" customFormat="1" ht="9">
      <c r="B65" s="10" t="s">
        <v>124</v>
      </c>
      <c r="C65" s="7">
        <f aca="true" t="shared" si="6" ref="C65:H65">C64/141605</f>
        <v>0.5967444652378094</v>
      </c>
      <c r="D65" s="7">
        <f t="shared" si="6"/>
        <v>0.29109141626355</v>
      </c>
      <c r="E65" s="7">
        <f t="shared" si="6"/>
        <v>0.01879170933229759</v>
      </c>
      <c r="F65" s="7">
        <f t="shared" si="6"/>
        <v>0.05927050598495816</v>
      </c>
      <c r="G65" s="7">
        <f t="shared" si="6"/>
        <v>0.022583948306910066</v>
      </c>
      <c r="H65" s="7">
        <f t="shared" si="6"/>
        <v>0.011510892976942905</v>
      </c>
    </row>
    <row r="66" spans="2:8" ht="4.5" customHeight="1">
      <c r="B66" s="11"/>
      <c r="C66" s="3"/>
      <c r="D66" s="3"/>
      <c r="E66" s="3"/>
      <c r="F66" s="3"/>
      <c r="G66" s="3"/>
      <c r="H66" s="3"/>
    </row>
    <row r="67" spans="1:8" ht="9">
      <c r="A67" s="5" t="s">
        <v>51</v>
      </c>
      <c r="B67" s="11"/>
      <c r="C67" s="3"/>
      <c r="D67" s="3"/>
      <c r="E67" s="3"/>
      <c r="F67" s="3"/>
      <c r="G67" s="3"/>
      <c r="H67" s="3"/>
    </row>
    <row r="68" spans="2:8" ht="9">
      <c r="B68" s="9" t="s">
        <v>50</v>
      </c>
      <c r="C68" s="3">
        <v>115060</v>
      </c>
      <c r="D68" s="3">
        <v>24011</v>
      </c>
      <c r="E68" s="3">
        <v>1308</v>
      </c>
      <c r="F68" s="3">
        <v>28258</v>
      </c>
      <c r="G68" s="3">
        <v>2471</v>
      </c>
      <c r="H68" s="3">
        <v>1302</v>
      </c>
    </row>
    <row r="69" spans="1:8" ht="9">
      <c r="A69" s="4" t="s">
        <v>20</v>
      </c>
      <c r="C69" s="3">
        <v>115060</v>
      </c>
      <c r="D69" s="3">
        <v>24011</v>
      </c>
      <c r="E69" s="3">
        <v>1308</v>
      </c>
      <c r="F69" s="3">
        <v>28258</v>
      </c>
      <c r="G69" s="3">
        <v>2471</v>
      </c>
      <c r="H69" s="3">
        <v>1302</v>
      </c>
    </row>
    <row r="70" spans="2:8" s="6" customFormat="1" ht="9">
      <c r="B70" s="10" t="s">
        <v>124</v>
      </c>
      <c r="C70" s="7">
        <f aca="true" t="shared" si="7" ref="C70:H70">C69/172415</f>
        <v>0.6673433285966999</v>
      </c>
      <c r="D70" s="7">
        <f t="shared" si="7"/>
        <v>0.13926282516022387</v>
      </c>
      <c r="E70" s="7">
        <f t="shared" si="7"/>
        <v>0.007586346895571731</v>
      </c>
      <c r="F70" s="7">
        <f t="shared" si="7"/>
        <v>0.16389525273323086</v>
      </c>
      <c r="G70" s="7">
        <f t="shared" si="7"/>
        <v>0.014331699678102253</v>
      </c>
      <c r="H70" s="7">
        <f t="shared" si="7"/>
        <v>0.007551547139170026</v>
      </c>
    </row>
    <row r="71" spans="2:8" ht="4.5" customHeight="1">
      <c r="B71" s="11"/>
      <c r="C71" s="3"/>
      <c r="D71" s="3"/>
      <c r="E71" s="3"/>
      <c r="F71" s="3"/>
      <c r="G71" s="3"/>
      <c r="H71" s="3"/>
    </row>
    <row r="72" spans="2:8" ht="4.5" customHeight="1">
      <c r="B72" s="11"/>
      <c r="C72" s="3"/>
      <c r="D72" s="3"/>
      <c r="E72" s="3"/>
      <c r="F72" s="3"/>
      <c r="G72" s="3"/>
      <c r="H72" s="3"/>
    </row>
    <row r="73" spans="2:8" ht="12" customHeight="1">
      <c r="B73" s="11"/>
      <c r="C73" s="3"/>
      <c r="D73" s="3"/>
      <c r="E73" s="3"/>
      <c r="F73" s="3"/>
      <c r="G73" s="3"/>
      <c r="H73" s="3"/>
    </row>
    <row r="74" spans="1:8" ht="9">
      <c r="A74" s="5" t="s">
        <v>53</v>
      </c>
      <c r="B74" s="11"/>
      <c r="C74" s="3"/>
      <c r="D74" s="3"/>
      <c r="E74" s="3"/>
      <c r="F74" s="3"/>
      <c r="G74" s="3"/>
      <c r="H74" s="3"/>
    </row>
    <row r="75" spans="2:8" ht="9">
      <c r="B75" s="9" t="s">
        <v>52</v>
      </c>
      <c r="C75" s="3">
        <v>115912</v>
      </c>
      <c r="D75" s="3">
        <v>21994</v>
      </c>
      <c r="E75" s="3">
        <v>1152</v>
      </c>
      <c r="F75" s="3">
        <v>27856</v>
      </c>
      <c r="G75" s="3">
        <v>3523</v>
      </c>
      <c r="H75" s="3">
        <v>1371</v>
      </c>
    </row>
    <row r="76" spans="1:8" ht="9">
      <c r="A76" s="4" t="s">
        <v>20</v>
      </c>
      <c r="C76" s="3">
        <v>115912</v>
      </c>
      <c r="D76" s="3">
        <v>21994</v>
      </c>
      <c r="E76" s="3">
        <v>1152</v>
      </c>
      <c r="F76" s="3">
        <v>27856</v>
      </c>
      <c r="G76" s="3">
        <v>3523</v>
      </c>
      <c r="H76" s="3">
        <v>1371</v>
      </c>
    </row>
    <row r="77" spans="2:8" s="6" customFormat="1" ht="9">
      <c r="B77" s="10" t="s">
        <v>124</v>
      </c>
      <c r="C77" s="7">
        <f aca="true" t="shared" si="8" ref="C77:H77">C76/171808</f>
        <v>0.6746600856770348</v>
      </c>
      <c r="D77" s="7">
        <f t="shared" si="8"/>
        <v>0.12801499348109519</v>
      </c>
      <c r="E77" s="7">
        <f t="shared" si="8"/>
        <v>0.006705159247532129</v>
      </c>
      <c r="F77" s="7">
        <f t="shared" si="8"/>
        <v>0.1621344756937977</v>
      </c>
      <c r="G77" s="7">
        <f t="shared" si="8"/>
        <v>0.02050544794188862</v>
      </c>
      <c r="H77" s="7">
        <f t="shared" si="8"/>
        <v>0.007979837958651518</v>
      </c>
    </row>
    <row r="78" spans="2:8" ht="4.5" customHeight="1">
      <c r="B78" s="11"/>
      <c r="C78" s="3"/>
      <c r="D78" s="3"/>
      <c r="E78" s="3"/>
      <c r="F78" s="3"/>
      <c r="G78" s="3"/>
      <c r="H78" s="3"/>
    </row>
    <row r="79" spans="1:8" ht="9">
      <c r="A79" s="5" t="s">
        <v>54</v>
      </c>
      <c r="B79" s="11"/>
      <c r="C79" s="3"/>
      <c r="D79" s="3"/>
      <c r="E79" s="3"/>
      <c r="F79" s="3"/>
      <c r="G79" s="3"/>
      <c r="H79" s="3"/>
    </row>
    <row r="80" spans="2:8" ht="9">
      <c r="B80" s="9" t="s">
        <v>52</v>
      </c>
      <c r="C80" s="3">
        <v>9221</v>
      </c>
      <c r="D80" s="3">
        <v>9522</v>
      </c>
      <c r="E80" s="3">
        <v>401</v>
      </c>
      <c r="F80" s="3">
        <v>953</v>
      </c>
      <c r="G80" s="3">
        <v>461</v>
      </c>
      <c r="H80" s="3">
        <v>246</v>
      </c>
    </row>
    <row r="81" spans="2:8" ht="9">
      <c r="B81" s="9" t="s">
        <v>48</v>
      </c>
      <c r="C81" s="3">
        <v>67721</v>
      </c>
      <c r="D81" s="3">
        <v>50231</v>
      </c>
      <c r="E81" s="3">
        <v>1904</v>
      </c>
      <c r="F81" s="3">
        <v>9294</v>
      </c>
      <c r="G81" s="3">
        <v>2769</v>
      </c>
      <c r="H81" s="3">
        <v>1495</v>
      </c>
    </row>
    <row r="82" spans="2:8" ht="9">
      <c r="B82" s="9" t="s">
        <v>34</v>
      </c>
      <c r="C82" s="3">
        <v>382</v>
      </c>
      <c r="D82" s="3">
        <v>396</v>
      </c>
      <c r="E82" s="3">
        <v>28</v>
      </c>
      <c r="F82" s="3">
        <v>63</v>
      </c>
      <c r="G82" s="3">
        <v>14</v>
      </c>
      <c r="H82" s="3">
        <v>13</v>
      </c>
    </row>
    <row r="83" spans="2:8" ht="9">
      <c r="B83" s="9" t="s">
        <v>35</v>
      </c>
      <c r="C83" s="3">
        <v>14958</v>
      </c>
      <c r="D83" s="3">
        <v>12026</v>
      </c>
      <c r="E83" s="3">
        <v>737</v>
      </c>
      <c r="F83" s="3">
        <v>1195</v>
      </c>
      <c r="G83" s="3">
        <v>401</v>
      </c>
      <c r="H83" s="3">
        <v>390</v>
      </c>
    </row>
    <row r="84" spans="1:8" ht="9">
      <c r="A84" s="4" t="s">
        <v>20</v>
      </c>
      <c r="C84" s="3">
        <v>92282</v>
      </c>
      <c r="D84" s="3">
        <v>72175</v>
      </c>
      <c r="E84" s="3">
        <v>3070</v>
      </c>
      <c r="F84" s="3">
        <v>11505</v>
      </c>
      <c r="G84" s="3">
        <v>3645</v>
      </c>
      <c r="H84" s="3">
        <v>2144</v>
      </c>
    </row>
    <row r="85" spans="2:8" s="6" customFormat="1" ht="9">
      <c r="B85" s="10" t="s">
        <v>124</v>
      </c>
      <c r="C85" s="7">
        <f aca="true" t="shared" si="9" ref="C85:H85">C84/184823</f>
        <v>0.4992993296288882</v>
      </c>
      <c r="D85" s="7">
        <f t="shared" si="9"/>
        <v>0.3905087570269934</v>
      </c>
      <c r="E85" s="7">
        <f t="shared" si="9"/>
        <v>0.016610486790064008</v>
      </c>
      <c r="F85" s="7">
        <f t="shared" si="9"/>
        <v>0.06224874609761772</v>
      </c>
      <c r="G85" s="7">
        <f t="shared" si="9"/>
        <v>0.019721571449440815</v>
      </c>
      <c r="H85" s="7">
        <f t="shared" si="9"/>
        <v>0.011600287842963268</v>
      </c>
    </row>
    <row r="86" spans="2:8" ht="4.5" customHeight="1">
      <c r="B86" s="11"/>
      <c r="C86" s="3"/>
      <c r="D86" s="3"/>
      <c r="E86" s="3"/>
      <c r="F86" s="3"/>
      <c r="G86" s="3"/>
      <c r="H86" s="3"/>
    </row>
    <row r="87" spans="1:8" ht="9">
      <c r="A87" s="5" t="s">
        <v>57</v>
      </c>
      <c r="B87" s="11"/>
      <c r="C87" s="3"/>
      <c r="D87" s="3"/>
      <c r="E87" s="3"/>
      <c r="F87" s="3"/>
      <c r="G87" s="3"/>
      <c r="H87" s="3"/>
    </row>
    <row r="88" spans="2:8" ht="9">
      <c r="B88" s="9" t="s">
        <v>52</v>
      </c>
      <c r="C88" s="3">
        <v>11642</v>
      </c>
      <c r="D88" s="3">
        <v>11190</v>
      </c>
      <c r="E88" s="3">
        <v>326</v>
      </c>
      <c r="F88" s="3">
        <v>1112</v>
      </c>
      <c r="G88" s="3">
        <v>413</v>
      </c>
      <c r="H88" s="3">
        <v>282</v>
      </c>
    </row>
    <row r="89" spans="2:8" ht="9">
      <c r="B89" s="9" t="s">
        <v>48</v>
      </c>
      <c r="C89" s="3">
        <v>18716</v>
      </c>
      <c r="D89" s="3">
        <v>22382</v>
      </c>
      <c r="E89" s="3">
        <v>673</v>
      </c>
      <c r="F89" s="3">
        <v>1669</v>
      </c>
      <c r="G89" s="3">
        <v>775</v>
      </c>
      <c r="H89" s="3">
        <v>461</v>
      </c>
    </row>
    <row r="90" spans="2:8" ht="9">
      <c r="B90" s="9" t="s">
        <v>55</v>
      </c>
      <c r="C90" s="3">
        <v>37273</v>
      </c>
      <c r="D90" s="3">
        <v>50920</v>
      </c>
      <c r="E90" s="3">
        <v>2205</v>
      </c>
      <c r="F90" s="3">
        <v>3463</v>
      </c>
      <c r="G90" s="3">
        <v>1579</v>
      </c>
      <c r="H90" s="3">
        <v>1210</v>
      </c>
    </row>
    <row r="91" spans="2:8" ht="9">
      <c r="B91" s="9" t="s">
        <v>56</v>
      </c>
      <c r="C91" s="3">
        <v>4461</v>
      </c>
      <c r="D91" s="3">
        <v>4485</v>
      </c>
      <c r="E91" s="3">
        <v>208</v>
      </c>
      <c r="F91" s="3">
        <v>490</v>
      </c>
      <c r="G91" s="3">
        <v>208</v>
      </c>
      <c r="H91" s="3">
        <v>125</v>
      </c>
    </row>
    <row r="92" spans="1:8" ht="9">
      <c r="A92" s="4" t="s">
        <v>20</v>
      </c>
      <c r="C92" s="3">
        <v>72092</v>
      </c>
      <c r="D92" s="3">
        <v>88977</v>
      </c>
      <c r="E92" s="3">
        <v>3412</v>
      </c>
      <c r="F92" s="3">
        <v>6734</v>
      </c>
      <c r="G92" s="3">
        <v>2975</v>
      </c>
      <c r="H92" s="3">
        <v>2078</v>
      </c>
    </row>
    <row r="93" spans="2:8" s="6" customFormat="1" ht="9">
      <c r="B93" s="10" t="s">
        <v>124</v>
      </c>
      <c r="C93" s="7">
        <f aca="true" t="shared" si="10" ref="C93:H93">C92/176271</f>
        <v>0.4089838941175803</v>
      </c>
      <c r="D93" s="7">
        <f t="shared" si="10"/>
        <v>0.5047738992800858</v>
      </c>
      <c r="E93" s="7">
        <f t="shared" si="10"/>
        <v>0.019356558934821952</v>
      </c>
      <c r="F93" s="7">
        <f t="shared" si="10"/>
        <v>0.03820254040653312</v>
      </c>
      <c r="G93" s="7">
        <f t="shared" si="10"/>
        <v>0.016877421697272948</v>
      </c>
      <c r="H93" s="7">
        <f t="shared" si="10"/>
        <v>0.011788666314935525</v>
      </c>
    </row>
    <row r="94" spans="2:8" ht="4.5" customHeight="1">
      <c r="B94" s="11"/>
      <c r="C94" s="3"/>
      <c r="D94" s="3"/>
      <c r="E94" s="3"/>
      <c r="F94" s="3"/>
      <c r="G94" s="3"/>
      <c r="H94" s="3"/>
    </row>
    <row r="95" spans="1:8" ht="9">
      <c r="A95" s="5" t="s">
        <v>59</v>
      </c>
      <c r="B95" s="11"/>
      <c r="C95" s="3"/>
      <c r="D95" s="3"/>
      <c r="E95" s="3"/>
      <c r="F95" s="3"/>
      <c r="G95" s="3"/>
      <c r="H95" s="3"/>
    </row>
    <row r="96" spans="2:8" ht="9">
      <c r="B96" s="9" t="s">
        <v>50</v>
      </c>
      <c r="C96" s="3">
        <v>28042</v>
      </c>
      <c r="D96" s="3">
        <v>9203</v>
      </c>
      <c r="E96" s="3">
        <v>331</v>
      </c>
      <c r="F96" s="3">
        <v>5237</v>
      </c>
      <c r="G96" s="3">
        <v>577</v>
      </c>
      <c r="H96" s="3">
        <v>347</v>
      </c>
    </row>
    <row r="97" spans="2:8" ht="9">
      <c r="B97" s="9" t="s">
        <v>58</v>
      </c>
      <c r="C97" s="3">
        <v>71782</v>
      </c>
      <c r="D97" s="3">
        <v>36020</v>
      </c>
      <c r="E97" s="3">
        <v>1571</v>
      </c>
      <c r="F97" s="3">
        <v>9044</v>
      </c>
      <c r="G97" s="3">
        <v>2036</v>
      </c>
      <c r="H97" s="3">
        <v>1446</v>
      </c>
    </row>
    <row r="98" spans="1:8" ht="9">
      <c r="A98" s="4" t="s">
        <v>20</v>
      </c>
      <c r="C98" s="3">
        <v>99824</v>
      </c>
      <c r="D98" s="3">
        <v>45223</v>
      </c>
      <c r="E98" s="3">
        <v>1902</v>
      </c>
      <c r="F98" s="3">
        <v>14281</v>
      </c>
      <c r="G98" s="3">
        <v>2613</v>
      </c>
      <c r="H98" s="3">
        <v>1793</v>
      </c>
    </row>
    <row r="99" spans="2:8" s="6" customFormat="1" ht="9">
      <c r="B99" s="10" t="s">
        <v>124</v>
      </c>
      <c r="C99" s="7">
        <f aca="true" t="shared" si="11" ref="C99:H99">C98/165643</f>
        <v>0.6026454483437271</v>
      </c>
      <c r="D99" s="7">
        <f t="shared" si="11"/>
        <v>0.2730148572532495</v>
      </c>
      <c r="E99" s="7">
        <f t="shared" si="11"/>
        <v>0.01148252567268161</v>
      </c>
      <c r="F99" s="7">
        <f t="shared" si="11"/>
        <v>0.08621553582101266</v>
      </c>
      <c r="G99" s="7">
        <f t="shared" si="11"/>
        <v>0.015774889370513696</v>
      </c>
      <c r="H99" s="7">
        <f t="shared" si="11"/>
        <v>0.0108244839806089</v>
      </c>
    </row>
    <row r="100" spans="2:8" ht="4.5" customHeight="1">
      <c r="B100" s="11"/>
      <c r="C100" s="3"/>
      <c r="D100" s="3"/>
      <c r="E100" s="3"/>
      <c r="F100" s="3"/>
      <c r="G100" s="3"/>
      <c r="H100" s="3"/>
    </row>
    <row r="101" spans="1:8" ht="9">
      <c r="A101" s="5" t="s">
        <v>60</v>
      </c>
      <c r="B101" s="11"/>
      <c r="C101" s="3"/>
      <c r="D101" s="3"/>
      <c r="E101" s="3"/>
      <c r="F101" s="3"/>
      <c r="G101" s="3"/>
      <c r="H101" s="3"/>
    </row>
    <row r="102" spans="2:8" ht="9">
      <c r="B102" s="9" t="s">
        <v>52</v>
      </c>
      <c r="C102" s="3">
        <v>79283</v>
      </c>
      <c r="D102" s="3">
        <v>33701</v>
      </c>
      <c r="E102" s="3">
        <v>1743</v>
      </c>
      <c r="F102" s="3">
        <v>7998</v>
      </c>
      <c r="G102" s="3">
        <v>2161</v>
      </c>
      <c r="H102" s="3">
        <v>1420</v>
      </c>
    </row>
    <row r="103" spans="1:8" ht="9">
      <c r="A103" s="4" t="s">
        <v>20</v>
      </c>
      <c r="C103" s="3">
        <v>79283</v>
      </c>
      <c r="D103" s="3">
        <v>33701</v>
      </c>
      <c r="E103" s="3">
        <v>1743</v>
      </c>
      <c r="F103" s="3">
        <v>7998</v>
      </c>
      <c r="G103" s="3">
        <v>2161</v>
      </c>
      <c r="H103" s="3">
        <v>1420</v>
      </c>
    </row>
    <row r="104" spans="2:8" s="6" customFormat="1" ht="9">
      <c r="B104" s="10" t="s">
        <v>124</v>
      </c>
      <c r="C104" s="7">
        <f aca="true" t="shared" si="12" ref="C104:H104">C103/126306</f>
        <v>0.6277057305274492</v>
      </c>
      <c r="D104" s="7">
        <f t="shared" si="12"/>
        <v>0.26682026190363084</v>
      </c>
      <c r="E104" s="7">
        <f t="shared" si="12"/>
        <v>0.013799819486010166</v>
      </c>
      <c r="F104" s="7">
        <f t="shared" si="12"/>
        <v>0.0633224074865802</v>
      </c>
      <c r="G104" s="7">
        <f t="shared" si="12"/>
        <v>0.01710924263297072</v>
      </c>
      <c r="H104" s="7">
        <f t="shared" si="12"/>
        <v>0.011242537963358827</v>
      </c>
    </row>
    <row r="105" spans="2:8" ht="4.5" customHeight="1">
      <c r="B105" s="11"/>
      <c r="C105" s="3"/>
      <c r="D105" s="3"/>
      <c r="E105" s="3"/>
      <c r="F105" s="3"/>
      <c r="G105" s="3"/>
      <c r="H105" s="3"/>
    </row>
    <row r="106" spans="1:8" ht="9">
      <c r="A106" s="5" t="s">
        <v>62</v>
      </c>
      <c r="B106" s="11"/>
      <c r="C106" s="3"/>
      <c r="D106" s="3"/>
      <c r="E106" s="3"/>
      <c r="F106" s="3"/>
      <c r="G106" s="3"/>
      <c r="H106" s="3"/>
    </row>
    <row r="107" spans="2:8" ht="9">
      <c r="B107" s="9" t="s">
        <v>58</v>
      </c>
      <c r="C107" s="3">
        <v>28021</v>
      </c>
      <c r="D107" s="3">
        <v>15477</v>
      </c>
      <c r="E107" s="3">
        <v>573</v>
      </c>
      <c r="F107" s="3">
        <v>4493</v>
      </c>
      <c r="G107" s="3">
        <v>1169</v>
      </c>
      <c r="H107" s="3">
        <v>574</v>
      </c>
    </row>
    <row r="108" spans="2:8" ht="9">
      <c r="B108" s="9" t="s">
        <v>56</v>
      </c>
      <c r="C108" s="3">
        <v>56811</v>
      </c>
      <c r="D108" s="3">
        <v>31751</v>
      </c>
      <c r="E108" s="3">
        <v>1267</v>
      </c>
      <c r="F108" s="3">
        <v>8331</v>
      </c>
      <c r="G108" s="3">
        <v>2429</v>
      </c>
      <c r="H108" s="3">
        <v>1264</v>
      </c>
    </row>
    <row r="109" spans="2:8" ht="9">
      <c r="B109" s="9" t="s">
        <v>61</v>
      </c>
      <c r="C109" s="3">
        <v>12263</v>
      </c>
      <c r="D109" s="3">
        <v>8155</v>
      </c>
      <c r="E109" s="3">
        <v>418</v>
      </c>
      <c r="F109" s="3">
        <v>2715</v>
      </c>
      <c r="G109" s="3">
        <v>670</v>
      </c>
      <c r="H109" s="3">
        <v>434</v>
      </c>
    </row>
    <row r="110" spans="1:8" ht="9">
      <c r="A110" s="4" t="s">
        <v>20</v>
      </c>
      <c r="C110" s="3">
        <v>97095</v>
      </c>
      <c r="D110" s="3">
        <v>55383</v>
      </c>
      <c r="E110" s="3">
        <v>2258</v>
      </c>
      <c r="F110" s="3">
        <v>15539</v>
      </c>
      <c r="G110" s="3">
        <v>4268</v>
      </c>
      <c r="H110" s="3">
        <v>2272</v>
      </c>
    </row>
    <row r="111" spans="2:8" s="6" customFormat="1" ht="9">
      <c r="B111" s="10" t="s">
        <v>124</v>
      </c>
      <c r="C111" s="7">
        <f aca="true" t="shared" si="13" ref="C111:H111">C110/176821</f>
        <v>0.549114641360472</v>
      </c>
      <c r="D111" s="7">
        <f t="shared" si="13"/>
        <v>0.3132150592972554</v>
      </c>
      <c r="E111" s="7">
        <f t="shared" si="13"/>
        <v>0.012769976416828317</v>
      </c>
      <c r="F111" s="7">
        <f t="shared" si="13"/>
        <v>0.08787983327772153</v>
      </c>
      <c r="G111" s="7">
        <f t="shared" si="13"/>
        <v>0.024137404493810126</v>
      </c>
      <c r="H111" s="7">
        <f t="shared" si="13"/>
        <v>0.012849152532787395</v>
      </c>
    </row>
    <row r="112" spans="2:8" ht="4.5" customHeight="1">
      <c r="B112" s="11"/>
      <c r="C112" s="3"/>
      <c r="D112" s="3"/>
      <c r="E112" s="3"/>
      <c r="F112" s="3"/>
      <c r="G112" s="3"/>
      <c r="H112" s="3"/>
    </row>
    <row r="113" spans="1:8" ht="9">
      <c r="A113" s="5" t="s">
        <v>63</v>
      </c>
      <c r="B113" s="11"/>
      <c r="C113" s="3"/>
      <c r="D113" s="3"/>
      <c r="E113" s="3"/>
      <c r="F113" s="3"/>
      <c r="G113" s="3"/>
      <c r="H113" s="3"/>
    </row>
    <row r="114" spans="2:8" ht="9">
      <c r="B114" s="9" t="s">
        <v>56</v>
      </c>
      <c r="C114" s="3">
        <v>75105</v>
      </c>
      <c r="D114" s="3">
        <v>45601</v>
      </c>
      <c r="E114" s="3">
        <v>2416</v>
      </c>
      <c r="F114" s="3">
        <v>8570</v>
      </c>
      <c r="G114" s="3">
        <v>3127</v>
      </c>
      <c r="H114" s="3">
        <v>1835</v>
      </c>
    </row>
    <row r="115" spans="1:8" ht="9">
      <c r="A115" s="4" t="s">
        <v>20</v>
      </c>
      <c r="C115" s="3">
        <v>75105</v>
      </c>
      <c r="D115" s="3">
        <v>45601</v>
      </c>
      <c r="E115" s="3">
        <v>2416</v>
      </c>
      <c r="F115" s="3">
        <v>8570</v>
      </c>
      <c r="G115" s="3">
        <v>3127</v>
      </c>
      <c r="H115" s="3">
        <v>1835</v>
      </c>
    </row>
    <row r="116" spans="2:8" s="6" customFormat="1" ht="9">
      <c r="B116" s="10" t="s">
        <v>124</v>
      </c>
      <c r="C116" s="7">
        <f aca="true" t="shared" si="14" ref="C116:H116">C115/136654</f>
        <v>0.5495997189983461</v>
      </c>
      <c r="D116" s="7">
        <f t="shared" si="14"/>
        <v>0.3336967816529337</v>
      </c>
      <c r="E116" s="7">
        <f t="shared" si="14"/>
        <v>0.017679687385660135</v>
      </c>
      <c r="F116" s="7">
        <f t="shared" si="14"/>
        <v>0.0627131295095643</v>
      </c>
      <c r="G116" s="7">
        <f t="shared" si="14"/>
        <v>0.022882608632019553</v>
      </c>
      <c r="H116" s="7">
        <f t="shared" si="14"/>
        <v>0.013428073821476138</v>
      </c>
    </row>
    <row r="117" spans="2:8" ht="4.5" customHeight="1">
      <c r="B117" s="11"/>
      <c r="C117" s="3"/>
      <c r="D117" s="3"/>
      <c r="E117" s="3"/>
      <c r="F117" s="3"/>
      <c r="G117" s="3"/>
      <c r="H117" s="3"/>
    </row>
    <row r="118" spans="1:8" ht="9">
      <c r="A118" s="5" t="s">
        <v>64</v>
      </c>
      <c r="B118" s="11"/>
      <c r="C118" s="3"/>
      <c r="D118" s="3"/>
      <c r="E118" s="3"/>
      <c r="F118" s="3"/>
      <c r="G118" s="3"/>
      <c r="H118" s="3"/>
    </row>
    <row r="119" spans="2:8" ht="9">
      <c r="B119" s="9" t="s">
        <v>56</v>
      </c>
      <c r="C119" s="3">
        <v>63022</v>
      </c>
      <c r="D119" s="3">
        <v>35025</v>
      </c>
      <c r="E119" s="3">
        <v>2060</v>
      </c>
      <c r="F119" s="3">
        <v>6706</v>
      </c>
      <c r="G119" s="3">
        <v>3666</v>
      </c>
      <c r="H119" s="3">
        <v>1428</v>
      </c>
    </row>
    <row r="120" spans="1:8" ht="9">
      <c r="A120" s="4" t="s">
        <v>20</v>
      </c>
      <c r="C120" s="3">
        <v>63022</v>
      </c>
      <c r="D120" s="3">
        <v>35025</v>
      </c>
      <c r="E120" s="3">
        <v>2060</v>
      </c>
      <c r="F120" s="3">
        <v>6706</v>
      </c>
      <c r="G120" s="3">
        <v>3666</v>
      </c>
      <c r="H120" s="3">
        <v>1428</v>
      </c>
    </row>
    <row r="121" spans="2:8" s="6" customFormat="1" ht="9">
      <c r="B121" s="10" t="s">
        <v>124</v>
      </c>
      <c r="C121" s="7">
        <f aca="true" t="shared" si="15" ref="C121:H121">C120/111907</f>
        <v>0.5631640558678188</v>
      </c>
      <c r="D121" s="7">
        <f t="shared" si="15"/>
        <v>0.31298310204008684</v>
      </c>
      <c r="E121" s="7">
        <f t="shared" si="15"/>
        <v>0.018408142475448364</v>
      </c>
      <c r="F121" s="7">
        <f t="shared" si="15"/>
        <v>0.05992475895162948</v>
      </c>
      <c r="G121" s="7">
        <f t="shared" si="15"/>
        <v>0.03275934481310374</v>
      </c>
      <c r="H121" s="7">
        <f t="shared" si="15"/>
        <v>0.012760595851912748</v>
      </c>
    </row>
    <row r="122" spans="2:8" ht="4.5" customHeight="1">
      <c r="B122" s="11"/>
      <c r="C122" s="3"/>
      <c r="D122" s="3"/>
      <c r="E122" s="3"/>
      <c r="F122" s="3"/>
      <c r="G122" s="3"/>
      <c r="H122" s="3"/>
    </row>
    <row r="123" spans="1:8" ht="9">
      <c r="A123" s="5" t="s">
        <v>67</v>
      </c>
      <c r="B123" s="11"/>
      <c r="C123" s="3"/>
      <c r="D123" s="3"/>
      <c r="E123" s="3"/>
      <c r="F123" s="3"/>
      <c r="G123" s="3"/>
      <c r="H123" s="3"/>
    </row>
    <row r="124" spans="2:8" ht="9">
      <c r="B124" s="9" t="s">
        <v>65</v>
      </c>
      <c r="C124" s="3">
        <v>47052</v>
      </c>
      <c r="D124" s="3">
        <v>31532</v>
      </c>
      <c r="E124" s="3">
        <v>1402</v>
      </c>
      <c r="F124" s="3">
        <v>3794</v>
      </c>
      <c r="G124" s="3">
        <v>2191</v>
      </c>
      <c r="H124" s="3">
        <v>1003</v>
      </c>
    </row>
    <row r="125" spans="2:8" ht="9">
      <c r="B125" s="9" t="s">
        <v>66</v>
      </c>
      <c r="C125" s="3">
        <v>6049</v>
      </c>
      <c r="D125" s="3">
        <v>5163</v>
      </c>
      <c r="E125" s="3">
        <v>208</v>
      </c>
      <c r="F125" s="3">
        <v>504</v>
      </c>
      <c r="G125" s="3">
        <v>275</v>
      </c>
      <c r="H125" s="3">
        <v>174</v>
      </c>
    </row>
    <row r="126" spans="2:8" ht="9">
      <c r="B126" s="9" t="s">
        <v>61</v>
      </c>
      <c r="C126" s="3">
        <v>31206</v>
      </c>
      <c r="D126" s="3">
        <v>12443</v>
      </c>
      <c r="E126" s="3">
        <v>748</v>
      </c>
      <c r="F126" s="3">
        <v>6694</v>
      </c>
      <c r="G126" s="3">
        <v>1107</v>
      </c>
      <c r="H126" s="3">
        <v>730</v>
      </c>
    </row>
    <row r="127" spans="1:8" ht="9">
      <c r="A127" s="4" t="s">
        <v>20</v>
      </c>
      <c r="C127" s="3">
        <v>84307</v>
      </c>
      <c r="D127" s="3">
        <v>49138</v>
      </c>
      <c r="E127" s="3">
        <v>2358</v>
      </c>
      <c r="F127" s="3">
        <v>10992</v>
      </c>
      <c r="G127" s="3">
        <v>3573</v>
      </c>
      <c r="H127" s="3">
        <v>1907</v>
      </c>
    </row>
    <row r="128" spans="2:8" s="6" customFormat="1" ht="9">
      <c r="B128" s="10" t="s">
        <v>124</v>
      </c>
      <c r="C128" s="7">
        <f aca="true" t="shared" si="16" ref="C128:H128">C127/152276</f>
        <v>0.5536460111902073</v>
      </c>
      <c r="D128" s="7">
        <f t="shared" si="16"/>
        <v>0.322690377997846</v>
      </c>
      <c r="E128" s="7">
        <f t="shared" si="16"/>
        <v>0.015485040321521449</v>
      </c>
      <c r="F128" s="7">
        <f t="shared" si="16"/>
        <v>0.07218471722398802</v>
      </c>
      <c r="G128" s="7">
        <f t="shared" si="16"/>
        <v>0.023463973311618376</v>
      </c>
      <c r="H128" s="7">
        <f t="shared" si="16"/>
        <v>0.012523312931781765</v>
      </c>
    </row>
    <row r="129" spans="2:8" ht="4.5" customHeight="1">
      <c r="B129" s="11"/>
      <c r="C129" s="3"/>
      <c r="D129" s="3"/>
      <c r="E129" s="3"/>
      <c r="F129" s="3"/>
      <c r="G129" s="3"/>
      <c r="H129" s="3"/>
    </row>
    <row r="130" spans="1:8" ht="9">
      <c r="A130" s="5" t="s">
        <v>72</v>
      </c>
      <c r="B130" s="11"/>
      <c r="C130" s="3"/>
      <c r="D130" s="3"/>
      <c r="E130" s="3"/>
      <c r="F130" s="3"/>
      <c r="G130" s="3"/>
      <c r="H130" s="3"/>
    </row>
    <row r="131" spans="2:8" ht="9">
      <c r="B131" s="9" t="s">
        <v>68</v>
      </c>
      <c r="C131" s="3">
        <v>220</v>
      </c>
      <c r="D131" s="3">
        <v>619</v>
      </c>
      <c r="E131" s="3">
        <v>10</v>
      </c>
      <c r="F131" s="3">
        <v>15</v>
      </c>
      <c r="G131" s="3">
        <v>7</v>
      </c>
      <c r="H131" s="3">
        <v>6</v>
      </c>
    </row>
    <row r="132" spans="2:8" ht="9">
      <c r="B132" s="9" t="s">
        <v>69</v>
      </c>
      <c r="C132" s="3">
        <v>73</v>
      </c>
      <c r="D132" s="3">
        <v>287</v>
      </c>
      <c r="E132" s="3">
        <v>15</v>
      </c>
      <c r="F132" s="3">
        <v>4</v>
      </c>
      <c r="G132" s="3">
        <v>5</v>
      </c>
      <c r="H132" s="3">
        <v>2</v>
      </c>
    </row>
    <row r="133" spans="2:8" ht="9">
      <c r="B133" s="9" t="s">
        <v>70</v>
      </c>
      <c r="C133" s="3">
        <v>18071</v>
      </c>
      <c r="D133" s="3">
        <v>19191</v>
      </c>
      <c r="E133" s="3">
        <v>749</v>
      </c>
      <c r="F133" s="3">
        <v>792</v>
      </c>
      <c r="G133" s="3">
        <v>1379</v>
      </c>
      <c r="H133" s="3">
        <v>374</v>
      </c>
    </row>
    <row r="134" spans="2:8" ht="9">
      <c r="B134" s="9" t="s">
        <v>55</v>
      </c>
      <c r="C134" s="3">
        <v>16484</v>
      </c>
      <c r="D134" s="3">
        <v>7345</v>
      </c>
      <c r="E134" s="3">
        <v>532</v>
      </c>
      <c r="F134" s="3">
        <v>1168</v>
      </c>
      <c r="G134" s="3">
        <v>962</v>
      </c>
      <c r="H134" s="3">
        <v>337</v>
      </c>
    </row>
    <row r="135" spans="2:8" ht="9">
      <c r="B135" s="9" t="s">
        <v>71</v>
      </c>
      <c r="C135" s="3">
        <v>21410</v>
      </c>
      <c r="D135" s="3">
        <v>17255</v>
      </c>
      <c r="E135" s="3">
        <v>1265</v>
      </c>
      <c r="F135" s="3">
        <v>1475</v>
      </c>
      <c r="G135" s="3">
        <v>737</v>
      </c>
      <c r="H135" s="3">
        <v>514</v>
      </c>
    </row>
    <row r="136" spans="1:8" ht="9">
      <c r="A136" s="4" t="s">
        <v>20</v>
      </c>
      <c r="C136" s="3">
        <v>56258</v>
      </c>
      <c r="D136" s="3">
        <v>44697</v>
      </c>
      <c r="E136" s="3">
        <v>2571</v>
      </c>
      <c r="F136" s="3">
        <v>3454</v>
      </c>
      <c r="G136" s="3">
        <v>3090</v>
      </c>
      <c r="H136" s="3">
        <v>1233</v>
      </c>
    </row>
    <row r="137" spans="2:8" s="6" customFormat="1" ht="9">
      <c r="B137" s="10" t="s">
        <v>124</v>
      </c>
      <c r="C137" s="7">
        <f aca="true" t="shared" si="17" ref="C137:H137">C136/111305</f>
        <v>0.5054400071874579</v>
      </c>
      <c r="D137" s="7">
        <f t="shared" si="17"/>
        <v>0.40157225641256006</v>
      </c>
      <c r="E137" s="7">
        <f t="shared" si="17"/>
        <v>0.023098692781096986</v>
      </c>
      <c r="F137" s="7">
        <f t="shared" si="17"/>
        <v>0.031031849422757288</v>
      </c>
      <c r="G137" s="7">
        <f t="shared" si="17"/>
        <v>0.027761556084632318</v>
      </c>
      <c r="H137" s="7">
        <f t="shared" si="17"/>
        <v>0.011077669466780469</v>
      </c>
    </row>
    <row r="138" spans="2:8" ht="4.5" customHeight="1">
      <c r="B138" s="11"/>
      <c r="C138" s="3"/>
      <c r="D138" s="3"/>
      <c r="E138" s="3"/>
      <c r="F138" s="3"/>
      <c r="G138" s="3"/>
      <c r="H138" s="3"/>
    </row>
    <row r="139" spans="2:8" ht="4.5" customHeight="1">
      <c r="B139" s="11"/>
      <c r="C139" s="3"/>
      <c r="D139" s="3"/>
      <c r="E139" s="3"/>
      <c r="F139" s="3"/>
      <c r="G139" s="3"/>
      <c r="H139" s="3"/>
    </row>
    <row r="140" spans="2:8" ht="4.5" customHeight="1">
      <c r="B140" s="11"/>
      <c r="C140" s="3"/>
      <c r="D140" s="3"/>
      <c r="E140" s="3"/>
      <c r="F140" s="3"/>
      <c r="G140" s="3"/>
      <c r="H140" s="3"/>
    </row>
    <row r="141" spans="2:8" ht="4.5" customHeight="1">
      <c r="B141" s="11"/>
      <c r="C141" s="3"/>
      <c r="D141" s="3"/>
      <c r="E141" s="3"/>
      <c r="F141" s="3"/>
      <c r="G141" s="3"/>
      <c r="H141" s="3"/>
    </row>
    <row r="142" spans="2:8" ht="4.5" customHeight="1">
      <c r="B142" s="11"/>
      <c r="C142" s="3"/>
      <c r="D142" s="3"/>
      <c r="E142" s="3"/>
      <c r="F142" s="3"/>
      <c r="G142" s="3"/>
      <c r="H142" s="3"/>
    </row>
    <row r="143" spans="2:8" ht="4.5" customHeight="1">
      <c r="B143" s="11"/>
      <c r="C143" s="3"/>
      <c r="D143" s="3"/>
      <c r="E143" s="3"/>
      <c r="F143" s="3"/>
      <c r="G143" s="3"/>
      <c r="H143" s="3"/>
    </row>
    <row r="144" spans="2:8" ht="4.5" customHeight="1">
      <c r="B144" s="11"/>
      <c r="C144" s="3"/>
      <c r="D144" s="3"/>
      <c r="E144" s="3"/>
      <c r="F144" s="3"/>
      <c r="G144" s="3"/>
      <c r="H144" s="3"/>
    </row>
    <row r="145" spans="2:8" ht="31.5" customHeight="1">
      <c r="B145" s="11"/>
      <c r="C145" s="3"/>
      <c r="D145" s="3"/>
      <c r="E145" s="3"/>
      <c r="F145" s="3"/>
      <c r="G145" s="3"/>
      <c r="H145" s="3"/>
    </row>
    <row r="146" spans="1:8" ht="9">
      <c r="A146" s="5" t="s">
        <v>75</v>
      </c>
      <c r="B146" s="11"/>
      <c r="C146" s="3"/>
      <c r="D146" s="3"/>
      <c r="E146" s="3"/>
      <c r="F146" s="3"/>
      <c r="G146" s="3"/>
      <c r="H146" s="3"/>
    </row>
    <row r="147" spans="2:8" ht="9">
      <c r="B147" s="9" t="s">
        <v>68</v>
      </c>
      <c r="C147" s="3">
        <v>20356</v>
      </c>
      <c r="D147" s="3">
        <v>34491</v>
      </c>
      <c r="E147" s="3">
        <v>720</v>
      </c>
      <c r="F147" s="3">
        <v>1422</v>
      </c>
      <c r="G147" s="3">
        <v>1327</v>
      </c>
      <c r="H147" s="3">
        <v>430</v>
      </c>
    </row>
    <row r="148" spans="2:8" ht="9">
      <c r="B148" s="9" t="s">
        <v>69</v>
      </c>
      <c r="C148" s="3">
        <v>8144</v>
      </c>
      <c r="D148" s="3">
        <v>15711</v>
      </c>
      <c r="E148" s="3">
        <v>636</v>
      </c>
      <c r="F148" s="3">
        <v>513</v>
      </c>
      <c r="G148" s="3">
        <v>512</v>
      </c>
      <c r="H148" s="3">
        <v>267</v>
      </c>
    </row>
    <row r="149" spans="2:8" ht="9">
      <c r="B149" s="9" t="s">
        <v>73</v>
      </c>
      <c r="C149" s="3">
        <v>2126</v>
      </c>
      <c r="D149" s="3">
        <v>3720</v>
      </c>
      <c r="E149" s="3">
        <v>193</v>
      </c>
      <c r="F149" s="3">
        <v>215</v>
      </c>
      <c r="G149" s="3">
        <v>130</v>
      </c>
      <c r="H149" s="3">
        <v>101</v>
      </c>
    </row>
    <row r="150" spans="2:8" ht="9">
      <c r="B150" s="9" t="s">
        <v>71</v>
      </c>
      <c r="C150" s="3">
        <v>20498</v>
      </c>
      <c r="D150" s="3">
        <v>28836</v>
      </c>
      <c r="E150" s="3">
        <v>1467</v>
      </c>
      <c r="F150" s="3">
        <v>1492</v>
      </c>
      <c r="G150" s="3">
        <v>648</v>
      </c>
      <c r="H150" s="3">
        <v>597</v>
      </c>
    </row>
    <row r="151" spans="2:8" ht="9">
      <c r="B151" s="9" t="s">
        <v>74</v>
      </c>
      <c r="C151" s="3">
        <v>6846</v>
      </c>
      <c r="D151" s="3">
        <v>9251</v>
      </c>
      <c r="E151" s="3">
        <v>476</v>
      </c>
      <c r="F151" s="3">
        <v>773</v>
      </c>
      <c r="G151" s="3">
        <v>328</v>
      </c>
      <c r="H151" s="3">
        <v>267</v>
      </c>
    </row>
    <row r="152" spans="1:8" ht="9">
      <c r="A152" s="4" t="s">
        <v>20</v>
      </c>
      <c r="C152" s="3">
        <v>57970</v>
      </c>
      <c r="D152" s="3">
        <v>92009</v>
      </c>
      <c r="E152" s="3">
        <v>3492</v>
      </c>
      <c r="F152" s="3">
        <v>4415</v>
      </c>
      <c r="G152" s="3">
        <v>2945</v>
      </c>
      <c r="H152" s="3">
        <v>1662</v>
      </c>
    </row>
    <row r="153" spans="2:8" s="6" customFormat="1" ht="9">
      <c r="B153" s="10" t="s">
        <v>124</v>
      </c>
      <c r="C153" s="7">
        <f aca="true" t="shared" si="18" ref="C153:H153">C152/162494</f>
        <v>0.3567516339064827</v>
      </c>
      <c r="D153" s="7">
        <f t="shared" si="18"/>
        <v>0.5662301377281622</v>
      </c>
      <c r="E153" s="7">
        <f t="shared" si="18"/>
        <v>0.02149002424704912</v>
      </c>
      <c r="F153" s="7">
        <f t="shared" si="18"/>
        <v>0.027170233977869954</v>
      </c>
      <c r="G153" s="7">
        <f t="shared" si="18"/>
        <v>0.018123746107548588</v>
      </c>
      <c r="H153" s="7">
        <f t="shared" si="18"/>
        <v>0.010228069959506198</v>
      </c>
    </row>
    <row r="154" spans="2:8" ht="4.5" customHeight="1">
      <c r="B154" s="11"/>
      <c r="C154" s="3"/>
      <c r="D154" s="3"/>
      <c r="E154" s="3"/>
      <c r="F154" s="3"/>
      <c r="G154" s="3"/>
      <c r="H154" s="3"/>
    </row>
    <row r="155" spans="1:8" ht="9">
      <c r="A155" s="5" t="s">
        <v>78</v>
      </c>
      <c r="B155" s="11"/>
      <c r="C155" s="3"/>
      <c r="D155" s="3"/>
      <c r="E155" s="3"/>
      <c r="F155" s="3"/>
      <c r="G155" s="3"/>
      <c r="H155" s="3"/>
    </row>
    <row r="156" spans="2:8" ht="9">
      <c r="B156" s="9" t="s">
        <v>68</v>
      </c>
      <c r="C156" s="3">
        <v>18743</v>
      </c>
      <c r="D156" s="3">
        <v>10922</v>
      </c>
      <c r="E156" s="3">
        <v>486</v>
      </c>
      <c r="F156" s="3">
        <v>871</v>
      </c>
      <c r="G156" s="3">
        <v>562</v>
      </c>
      <c r="H156" s="3">
        <v>275</v>
      </c>
    </row>
    <row r="157" spans="2:8" ht="9">
      <c r="B157" s="9" t="s">
        <v>76</v>
      </c>
      <c r="C157" s="3">
        <v>13647</v>
      </c>
      <c r="D157" s="3">
        <v>7566</v>
      </c>
      <c r="E157" s="3">
        <v>387</v>
      </c>
      <c r="F157" s="3">
        <v>429</v>
      </c>
      <c r="G157" s="3">
        <v>330</v>
      </c>
      <c r="H157" s="3">
        <v>216</v>
      </c>
    </row>
    <row r="158" spans="2:8" ht="9">
      <c r="B158" s="9" t="s">
        <v>77</v>
      </c>
      <c r="C158" s="3">
        <v>7776</v>
      </c>
      <c r="D158" s="3">
        <v>12212</v>
      </c>
      <c r="E158" s="3">
        <v>491</v>
      </c>
      <c r="F158" s="3">
        <v>298</v>
      </c>
      <c r="G158" s="3">
        <v>246</v>
      </c>
      <c r="H158" s="3">
        <v>192</v>
      </c>
    </row>
    <row r="159" spans="1:8" ht="9">
      <c r="A159" s="4" t="s">
        <v>20</v>
      </c>
      <c r="C159" s="3">
        <v>40166</v>
      </c>
      <c r="D159" s="3">
        <v>30700</v>
      </c>
      <c r="E159" s="3">
        <v>1364</v>
      </c>
      <c r="F159" s="3">
        <v>1598</v>
      </c>
      <c r="G159" s="3">
        <v>1138</v>
      </c>
      <c r="H159" s="3">
        <v>683</v>
      </c>
    </row>
    <row r="160" spans="2:8" s="6" customFormat="1" ht="9">
      <c r="B160" s="10" t="s">
        <v>124</v>
      </c>
      <c r="C160" s="7">
        <f aca="true" t="shared" si="19" ref="C160:H160">C159/75649</f>
        <v>0.5309521606366244</v>
      </c>
      <c r="D160" s="7">
        <f t="shared" si="19"/>
        <v>0.4058216235508731</v>
      </c>
      <c r="E160" s="7">
        <f t="shared" si="19"/>
        <v>0.0180306415154199</v>
      </c>
      <c r="F160" s="7">
        <f t="shared" si="19"/>
        <v>0.021123874737273462</v>
      </c>
      <c r="G160" s="7">
        <f t="shared" si="19"/>
        <v>0.015043159856706631</v>
      </c>
      <c r="H160" s="7">
        <f t="shared" si="19"/>
        <v>0.009028539703102486</v>
      </c>
    </row>
    <row r="161" spans="2:8" ht="4.5" customHeight="1">
      <c r="B161" s="11"/>
      <c r="C161" s="3"/>
      <c r="D161" s="3"/>
      <c r="E161" s="3"/>
      <c r="F161" s="3"/>
      <c r="G161" s="3"/>
      <c r="H161" s="3"/>
    </row>
    <row r="162" spans="1:8" ht="9">
      <c r="A162" s="5" t="s">
        <v>80</v>
      </c>
      <c r="B162" s="11"/>
      <c r="C162" s="3"/>
      <c r="D162" s="3"/>
      <c r="E162" s="3"/>
      <c r="F162" s="3"/>
      <c r="G162" s="3"/>
      <c r="H162" s="3"/>
    </row>
    <row r="163" spans="2:8" ht="9">
      <c r="B163" s="9" t="s">
        <v>68</v>
      </c>
      <c r="C163" s="3">
        <v>19700</v>
      </c>
      <c r="D163" s="3">
        <v>39878</v>
      </c>
      <c r="E163" s="3">
        <v>998</v>
      </c>
      <c r="F163" s="3">
        <v>1200</v>
      </c>
      <c r="G163" s="3">
        <v>1664</v>
      </c>
      <c r="H163" s="3">
        <v>549</v>
      </c>
    </row>
    <row r="164" spans="2:8" ht="9">
      <c r="B164" s="9" t="s">
        <v>79</v>
      </c>
      <c r="C164" s="3">
        <v>21294</v>
      </c>
      <c r="D164" s="3">
        <v>37172</v>
      </c>
      <c r="E164" s="3">
        <v>1180</v>
      </c>
      <c r="F164" s="3">
        <v>1090</v>
      </c>
      <c r="G164" s="3">
        <v>1208</v>
      </c>
      <c r="H164" s="3">
        <v>553</v>
      </c>
    </row>
    <row r="165" spans="1:8" ht="9">
      <c r="A165" s="4" t="s">
        <v>20</v>
      </c>
      <c r="C165" s="3">
        <v>40994</v>
      </c>
      <c r="D165" s="3">
        <v>77050</v>
      </c>
      <c r="E165" s="3">
        <v>2178</v>
      </c>
      <c r="F165" s="3">
        <v>2290</v>
      </c>
      <c r="G165" s="3">
        <v>2872</v>
      </c>
      <c r="H165" s="3">
        <v>1102</v>
      </c>
    </row>
    <row r="166" spans="2:8" s="6" customFormat="1" ht="9">
      <c r="B166" s="10" t="s">
        <v>124</v>
      </c>
      <c r="C166" s="7">
        <f aca="true" t="shared" si="20" ref="C166:H166">C165/126487</f>
        <v>0.32409654747128164</v>
      </c>
      <c r="D166" s="7">
        <f t="shared" si="20"/>
        <v>0.6091535098468618</v>
      </c>
      <c r="E166" s="7">
        <f t="shared" si="20"/>
        <v>0.017219160862381115</v>
      </c>
      <c r="F166" s="7">
        <f t="shared" si="20"/>
        <v>0.01810462735300861</v>
      </c>
      <c r="G166" s="7">
        <f t="shared" si="20"/>
        <v>0.022705890723947915</v>
      </c>
      <c r="H166" s="7">
        <f t="shared" si="20"/>
        <v>0.00871235779170982</v>
      </c>
    </row>
    <row r="167" spans="2:8" ht="4.5" customHeight="1">
      <c r="B167" s="11"/>
      <c r="C167" s="3"/>
      <c r="D167" s="3"/>
      <c r="E167" s="3"/>
      <c r="F167" s="3"/>
      <c r="G167" s="3"/>
      <c r="H167" s="3"/>
    </row>
    <row r="168" spans="1:8" ht="9">
      <c r="A168" s="5" t="s">
        <v>83</v>
      </c>
      <c r="B168" s="11"/>
      <c r="C168" s="3"/>
      <c r="D168" s="3"/>
      <c r="E168" s="3"/>
      <c r="F168" s="3"/>
      <c r="G168" s="3"/>
      <c r="H168" s="3"/>
    </row>
    <row r="169" spans="2:8" ht="9">
      <c r="B169" s="9" t="s">
        <v>76</v>
      </c>
      <c r="C169" s="3">
        <v>32603</v>
      </c>
      <c r="D169" s="3">
        <v>75094</v>
      </c>
      <c r="E169" s="3">
        <v>2615</v>
      </c>
      <c r="F169" s="3">
        <v>1536</v>
      </c>
      <c r="G169" s="3">
        <v>1509</v>
      </c>
      <c r="H169" s="3">
        <v>1352</v>
      </c>
    </row>
    <row r="170" spans="2:8" ht="9">
      <c r="B170" s="9" t="s">
        <v>81</v>
      </c>
      <c r="C170" s="3">
        <v>3924</v>
      </c>
      <c r="D170" s="3">
        <v>8513</v>
      </c>
      <c r="E170" s="3">
        <v>347</v>
      </c>
      <c r="F170" s="3">
        <v>253</v>
      </c>
      <c r="G170" s="3">
        <v>295</v>
      </c>
      <c r="H170" s="3">
        <v>124</v>
      </c>
    </row>
    <row r="171" spans="2:8" ht="9">
      <c r="B171" s="9" t="s">
        <v>82</v>
      </c>
      <c r="C171" s="3">
        <v>10976</v>
      </c>
      <c r="D171" s="3">
        <v>22462</v>
      </c>
      <c r="E171" s="3">
        <v>747</v>
      </c>
      <c r="F171" s="3">
        <v>1367</v>
      </c>
      <c r="G171" s="3">
        <v>667</v>
      </c>
      <c r="H171" s="3">
        <v>444</v>
      </c>
    </row>
    <row r="172" spans="1:8" ht="9">
      <c r="A172" s="4" t="s">
        <v>20</v>
      </c>
      <c r="C172" s="3">
        <v>47503</v>
      </c>
      <c r="D172" s="3">
        <v>106069</v>
      </c>
      <c r="E172" s="3">
        <v>3709</v>
      </c>
      <c r="F172" s="3">
        <v>3156</v>
      </c>
      <c r="G172" s="3">
        <v>2471</v>
      </c>
      <c r="H172" s="3">
        <v>1920</v>
      </c>
    </row>
    <row r="173" spans="2:8" s="6" customFormat="1" ht="9">
      <c r="B173" s="10" t="s">
        <v>124</v>
      </c>
      <c r="C173" s="7">
        <f aca="true" t="shared" si="21" ref="C173:H173">C172/164844</f>
        <v>0.28816942078571256</v>
      </c>
      <c r="D173" s="7">
        <f t="shared" si="21"/>
        <v>0.6434507777049817</v>
      </c>
      <c r="E173" s="7">
        <f t="shared" si="21"/>
        <v>0.022500060663415106</v>
      </c>
      <c r="F173" s="7">
        <f t="shared" si="21"/>
        <v>0.019145373807963894</v>
      </c>
      <c r="G173" s="7">
        <f t="shared" si="21"/>
        <v>0.014989929873092136</v>
      </c>
      <c r="H173" s="7">
        <f t="shared" si="21"/>
        <v>0.011647375700662444</v>
      </c>
    </row>
    <row r="174" spans="2:8" ht="4.5" customHeight="1">
      <c r="B174" s="11"/>
      <c r="C174" s="3"/>
      <c r="D174" s="3"/>
      <c r="E174" s="3"/>
      <c r="F174" s="3"/>
      <c r="G174" s="3"/>
      <c r="H174" s="3"/>
    </row>
    <row r="175" spans="1:8" ht="9">
      <c r="A175" s="5" t="s">
        <v>86</v>
      </c>
      <c r="B175" s="11"/>
      <c r="C175" s="3"/>
      <c r="D175" s="3"/>
      <c r="E175" s="3"/>
      <c r="F175" s="3"/>
      <c r="G175" s="3"/>
      <c r="H175" s="3"/>
    </row>
    <row r="176" spans="2:8" ht="9">
      <c r="B176" s="9" t="s">
        <v>82</v>
      </c>
      <c r="C176" s="3">
        <v>18756</v>
      </c>
      <c r="D176" s="3">
        <v>21090</v>
      </c>
      <c r="E176" s="3">
        <v>784</v>
      </c>
      <c r="F176" s="3">
        <v>2822</v>
      </c>
      <c r="G176" s="3">
        <v>951</v>
      </c>
      <c r="H176" s="3">
        <v>589</v>
      </c>
    </row>
    <row r="177" spans="2:8" ht="9">
      <c r="B177" s="9" t="s">
        <v>84</v>
      </c>
      <c r="C177" s="3">
        <v>38967</v>
      </c>
      <c r="D177" s="3">
        <v>32624</v>
      </c>
      <c r="E177" s="3">
        <v>854</v>
      </c>
      <c r="F177" s="3">
        <v>5064</v>
      </c>
      <c r="G177" s="3">
        <v>1957</v>
      </c>
      <c r="H177" s="3">
        <v>820</v>
      </c>
    </row>
    <row r="178" spans="2:8" ht="9">
      <c r="B178" s="9" t="s">
        <v>85</v>
      </c>
      <c r="C178" s="3">
        <v>20999</v>
      </c>
      <c r="D178" s="3">
        <v>12993</v>
      </c>
      <c r="E178" s="3">
        <v>696</v>
      </c>
      <c r="F178" s="3">
        <v>1553</v>
      </c>
      <c r="G178" s="3">
        <v>1972</v>
      </c>
      <c r="H178" s="3">
        <v>521</v>
      </c>
    </row>
    <row r="179" spans="1:8" ht="9">
      <c r="A179" s="4" t="s">
        <v>20</v>
      </c>
      <c r="C179" s="3">
        <v>78722</v>
      </c>
      <c r="D179" s="3">
        <v>66707</v>
      </c>
      <c r="E179" s="3">
        <v>2334</v>
      </c>
      <c r="F179" s="3">
        <v>9439</v>
      </c>
      <c r="G179" s="3">
        <v>4880</v>
      </c>
      <c r="H179" s="3">
        <v>1930</v>
      </c>
    </row>
    <row r="180" spans="2:8" s="6" customFormat="1" ht="9">
      <c r="B180" s="10" t="s">
        <v>124</v>
      </c>
      <c r="C180" s="7">
        <f aca="true" t="shared" si="22" ref="C180:H180">C179/164075</f>
        <v>0.47979277769312817</v>
      </c>
      <c r="D180" s="7">
        <f t="shared" si="22"/>
        <v>0.40656407130885264</v>
      </c>
      <c r="E180" s="7">
        <f t="shared" si="22"/>
        <v>0.014225201889379856</v>
      </c>
      <c r="F180" s="7">
        <f t="shared" si="22"/>
        <v>0.05752856925186652</v>
      </c>
      <c r="G180" s="7">
        <f t="shared" si="22"/>
        <v>0.029742495809843058</v>
      </c>
      <c r="H180" s="7">
        <f t="shared" si="22"/>
        <v>0.01176291330184367</v>
      </c>
    </row>
    <row r="181" spans="2:8" ht="4.5" customHeight="1">
      <c r="B181" s="11"/>
      <c r="C181" s="3"/>
      <c r="D181" s="3"/>
      <c r="E181" s="3"/>
      <c r="F181" s="3"/>
      <c r="G181" s="3"/>
      <c r="H181" s="3"/>
    </row>
    <row r="182" spans="1:8" ht="9">
      <c r="A182" s="5" t="s">
        <v>87</v>
      </c>
      <c r="B182" s="11"/>
      <c r="C182" s="3"/>
      <c r="D182" s="3"/>
      <c r="E182" s="3"/>
      <c r="F182" s="3"/>
      <c r="G182" s="3"/>
      <c r="H182" s="3"/>
    </row>
    <row r="183" spans="2:8" ht="9">
      <c r="B183" s="9" t="s">
        <v>84</v>
      </c>
      <c r="C183" s="3">
        <v>11774</v>
      </c>
      <c r="D183" s="3">
        <v>20208</v>
      </c>
      <c r="E183" s="3">
        <v>547</v>
      </c>
      <c r="F183" s="3">
        <v>721</v>
      </c>
      <c r="G183" s="3">
        <v>629</v>
      </c>
      <c r="H183" s="3">
        <v>321</v>
      </c>
    </row>
    <row r="184" spans="2:8" ht="9">
      <c r="B184" s="9" t="s">
        <v>85</v>
      </c>
      <c r="C184" s="3">
        <v>62558</v>
      </c>
      <c r="D184" s="3">
        <v>78200</v>
      </c>
      <c r="E184" s="3">
        <v>3037</v>
      </c>
      <c r="F184" s="3">
        <v>5010</v>
      </c>
      <c r="G184" s="3">
        <v>3815</v>
      </c>
      <c r="H184" s="3">
        <v>1962</v>
      </c>
    </row>
    <row r="185" spans="1:8" ht="9">
      <c r="A185" s="4" t="s">
        <v>20</v>
      </c>
      <c r="C185" s="3">
        <v>74332</v>
      </c>
      <c r="D185" s="3">
        <v>98408</v>
      </c>
      <c r="E185" s="3">
        <v>3584</v>
      </c>
      <c r="F185" s="3">
        <v>5731</v>
      </c>
      <c r="G185" s="3">
        <v>4444</v>
      </c>
      <c r="H185" s="3">
        <v>2283</v>
      </c>
    </row>
    <row r="186" spans="2:8" s="6" customFormat="1" ht="9">
      <c r="B186" s="10" t="s">
        <v>124</v>
      </c>
      <c r="C186" s="7">
        <f aca="true" t="shared" si="23" ref="C186:H186">C185/188813</f>
        <v>0.39368051987945746</v>
      </c>
      <c r="D186" s="7">
        <f t="shared" si="23"/>
        <v>0.5211929263345214</v>
      </c>
      <c r="E186" s="7">
        <f t="shared" si="23"/>
        <v>0.018981743841790556</v>
      </c>
      <c r="F186" s="7">
        <f t="shared" si="23"/>
        <v>0.030352782912193545</v>
      </c>
      <c r="G186" s="7">
        <f t="shared" si="23"/>
        <v>0.023536514964541635</v>
      </c>
      <c r="H186" s="7">
        <f t="shared" si="23"/>
        <v>0.012091328457256651</v>
      </c>
    </row>
    <row r="187" spans="2:8" ht="4.5" customHeight="1">
      <c r="B187" s="11"/>
      <c r="C187" s="3"/>
      <c r="D187" s="3"/>
      <c r="E187" s="3"/>
      <c r="F187" s="3"/>
      <c r="G187" s="3"/>
      <c r="H187" s="3"/>
    </row>
    <row r="188" spans="1:8" ht="9">
      <c r="A188" s="5" t="s">
        <v>91</v>
      </c>
      <c r="B188" s="11"/>
      <c r="C188" s="3"/>
      <c r="D188" s="3"/>
      <c r="E188" s="3"/>
      <c r="F188" s="3"/>
      <c r="G188" s="3"/>
      <c r="H188" s="3"/>
    </row>
    <row r="189" spans="2:8" ht="9">
      <c r="B189" s="9" t="s">
        <v>88</v>
      </c>
      <c r="C189" s="3">
        <v>2114</v>
      </c>
      <c r="D189" s="3">
        <v>3567</v>
      </c>
      <c r="E189" s="3">
        <v>159</v>
      </c>
      <c r="F189" s="3">
        <v>210</v>
      </c>
      <c r="G189" s="3">
        <v>142</v>
      </c>
      <c r="H189" s="3">
        <v>96</v>
      </c>
    </row>
    <row r="190" spans="2:8" ht="9">
      <c r="B190" s="9" t="s">
        <v>81</v>
      </c>
      <c r="C190" s="3">
        <v>31391</v>
      </c>
      <c r="D190" s="3">
        <v>54687</v>
      </c>
      <c r="E190" s="3">
        <v>2095</v>
      </c>
      <c r="F190" s="3">
        <v>2240</v>
      </c>
      <c r="G190" s="3">
        <v>1939</v>
      </c>
      <c r="H190" s="3">
        <v>1094</v>
      </c>
    </row>
    <row r="191" spans="2:8" ht="9">
      <c r="B191" s="9" t="s">
        <v>89</v>
      </c>
      <c r="C191" s="3">
        <v>1064</v>
      </c>
      <c r="D191" s="3">
        <v>1552</v>
      </c>
      <c r="E191" s="3">
        <v>76</v>
      </c>
      <c r="F191" s="3">
        <v>154</v>
      </c>
      <c r="G191" s="3">
        <v>64</v>
      </c>
      <c r="H191" s="3">
        <v>46</v>
      </c>
    </row>
    <row r="192" spans="2:8" ht="9">
      <c r="B192" s="9" t="s">
        <v>90</v>
      </c>
      <c r="C192" s="3">
        <v>8921</v>
      </c>
      <c r="D192" s="3">
        <v>12995</v>
      </c>
      <c r="E192" s="3">
        <v>741</v>
      </c>
      <c r="F192" s="3">
        <v>469</v>
      </c>
      <c r="G192" s="3">
        <v>512</v>
      </c>
      <c r="H192" s="3">
        <v>383</v>
      </c>
    </row>
    <row r="193" spans="1:8" ht="9">
      <c r="A193" s="4" t="s">
        <v>20</v>
      </c>
      <c r="C193" s="3">
        <v>43490</v>
      </c>
      <c r="D193" s="3">
        <v>72801</v>
      </c>
      <c r="E193" s="3">
        <v>3071</v>
      </c>
      <c r="F193" s="3">
        <v>3073</v>
      </c>
      <c r="G193" s="3">
        <v>2657</v>
      </c>
      <c r="H193" s="3">
        <v>1619</v>
      </c>
    </row>
    <row r="194" spans="2:8" s="6" customFormat="1" ht="9">
      <c r="B194" s="10" t="s">
        <v>124</v>
      </c>
      <c r="C194" s="7">
        <f aca="true" t="shared" si="24" ref="C194:H194">C193/126711</f>
        <v>0.34322197757100803</v>
      </c>
      <c r="D194" s="7">
        <f t="shared" si="24"/>
        <v>0.5745436465658073</v>
      </c>
      <c r="E194" s="7">
        <f t="shared" si="24"/>
        <v>0.02423625415315166</v>
      </c>
      <c r="F194" s="7">
        <f t="shared" si="24"/>
        <v>0.024252038102453615</v>
      </c>
      <c r="G194" s="7">
        <f t="shared" si="24"/>
        <v>0.02096897664764701</v>
      </c>
      <c r="H194" s="7">
        <f t="shared" si="24"/>
        <v>0.012777106959932444</v>
      </c>
    </row>
    <row r="195" spans="2:8" ht="4.5" customHeight="1">
      <c r="B195" s="11"/>
      <c r="C195" s="3"/>
      <c r="D195" s="3"/>
      <c r="E195" s="3"/>
      <c r="F195" s="3"/>
      <c r="G195" s="3"/>
      <c r="H195" s="3"/>
    </row>
    <row r="196" spans="1:8" ht="9">
      <c r="A196" s="5" t="s">
        <v>92</v>
      </c>
      <c r="B196" s="11"/>
      <c r="C196" s="3"/>
      <c r="D196" s="3"/>
      <c r="E196" s="3"/>
      <c r="F196" s="3"/>
      <c r="G196" s="3"/>
      <c r="H196" s="3"/>
    </row>
    <row r="197" spans="2:8" ht="9">
      <c r="B197" s="9" t="s">
        <v>81</v>
      </c>
      <c r="C197" s="3">
        <v>38420</v>
      </c>
      <c r="D197" s="3">
        <v>55055</v>
      </c>
      <c r="E197" s="3">
        <v>1532</v>
      </c>
      <c r="F197" s="3">
        <v>3395</v>
      </c>
      <c r="G197" s="3">
        <v>2388</v>
      </c>
      <c r="H197" s="3">
        <v>1111</v>
      </c>
    </row>
    <row r="198" spans="2:8" ht="9">
      <c r="B198" s="9" t="s">
        <v>90</v>
      </c>
      <c r="C198" s="3">
        <v>19206</v>
      </c>
      <c r="D198" s="3">
        <v>28265</v>
      </c>
      <c r="E198" s="3">
        <v>1092</v>
      </c>
      <c r="F198" s="3">
        <v>1223</v>
      </c>
      <c r="G198" s="3">
        <v>1059</v>
      </c>
      <c r="H198" s="3">
        <v>657</v>
      </c>
    </row>
    <row r="199" spans="1:8" ht="9">
      <c r="A199" s="4" t="s">
        <v>20</v>
      </c>
      <c r="C199" s="3">
        <v>57626</v>
      </c>
      <c r="D199" s="3">
        <v>83320</v>
      </c>
      <c r="E199" s="3">
        <v>2624</v>
      </c>
      <c r="F199" s="3">
        <v>4618</v>
      </c>
      <c r="G199" s="3">
        <v>3447</v>
      </c>
      <c r="H199" s="3">
        <v>1768</v>
      </c>
    </row>
    <row r="200" spans="2:8" s="6" customFormat="1" ht="9">
      <c r="B200" s="10" t="s">
        <v>124</v>
      </c>
      <c r="C200" s="7">
        <f aca="true" t="shared" si="25" ref="C200:H200">C199/153422</f>
        <v>0.37560454172152624</v>
      </c>
      <c r="D200" s="7">
        <f t="shared" si="25"/>
        <v>0.5430772640168946</v>
      </c>
      <c r="E200" s="7">
        <f t="shared" si="25"/>
        <v>0.017103153393907</v>
      </c>
      <c r="F200" s="7">
        <f t="shared" si="25"/>
        <v>0.030099985660465903</v>
      </c>
      <c r="G200" s="7">
        <f t="shared" si="25"/>
        <v>0.022467442739633168</v>
      </c>
      <c r="H200" s="7">
        <f t="shared" si="25"/>
        <v>0.011523771036748315</v>
      </c>
    </row>
    <row r="201" spans="2:8" ht="4.5" customHeight="1">
      <c r="B201" s="11"/>
      <c r="C201" s="3"/>
      <c r="D201" s="3"/>
      <c r="E201" s="3"/>
      <c r="F201" s="3"/>
      <c r="G201" s="3"/>
      <c r="H201" s="3"/>
    </row>
    <row r="202" spans="1:8" ht="9">
      <c r="A202" s="5" t="s">
        <v>93</v>
      </c>
      <c r="B202" s="11"/>
      <c r="C202" s="3"/>
      <c r="D202" s="3"/>
      <c r="E202" s="3"/>
      <c r="F202" s="3"/>
      <c r="G202" s="3"/>
      <c r="H202" s="3"/>
    </row>
    <row r="203" spans="2:8" ht="9">
      <c r="B203" s="9" t="s">
        <v>81</v>
      </c>
      <c r="C203" s="3">
        <v>66526</v>
      </c>
      <c r="D203" s="3">
        <v>53147</v>
      </c>
      <c r="E203" s="3">
        <v>2329</v>
      </c>
      <c r="F203" s="3">
        <v>5406</v>
      </c>
      <c r="G203" s="3">
        <v>3553</v>
      </c>
      <c r="H203" s="3">
        <v>1822</v>
      </c>
    </row>
    <row r="204" spans="1:8" ht="9">
      <c r="A204" s="4" t="s">
        <v>20</v>
      </c>
      <c r="C204" s="3">
        <v>66526</v>
      </c>
      <c r="D204" s="3">
        <v>53147</v>
      </c>
      <c r="E204" s="3">
        <v>2329</v>
      </c>
      <c r="F204" s="3">
        <v>5406</v>
      </c>
      <c r="G204" s="3">
        <v>3553</v>
      </c>
      <c r="H204" s="3">
        <v>1822</v>
      </c>
    </row>
    <row r="205" spans="2:8" s="6" customFormat="1" ht="9">
      <c r="B205" s="10" t="s">
        <v>124</v>
      </c>
      <c r="C205" s="7">
        <f aca="true" t="shared" si="26" ref="C205:H205">C204/132783</f>
        <v>0.5010129308721749</v>
      </c>
      <c r="D205" s="7">
        <f t="shared" si="26"/>
        <v>0.4002545506578402</v>
      </c>
      <c r="E205" s="7">
        <f t="shared" si="26"/>
        <v>0.017539895920411497</v>
      </c>
      <c r="F205" s="7">
        <f t="shared" si="26"/>
        <v>0.040713043085334716</v>
      </c>
      <c r="G205" s="7">
        <f t="shared" si="26"/>
        <v>0.02675794341143068</v>
      </c>
      <c r="H205" s="7">
        <f t="shared" si="26"/>
        <v>0.013721636052807965</v>
      </c>
    </row>
    <row r="206" spans="2:8" ht="4.5" customHeight="1">
      <c r="B206" s="11"/>
      <c r="C206" s="3"/>
      <c r="D206" s="3"/>
      <c r="E206" s="3"/>
      <c r="F206" s="3"/>
      <c r="G206" s="3"/>
      <c r="H206" s="3"/>
    </row>
    <row r="207" spans="1:8" ht="9">
      <c r="A207" s="5" t="s">
        <v>94</v>
      </c>
      <c r="B207" s="11"/>
      <c r="C207" s="3"/>
      <c r="D207" s="3"/>
      <c r="E207" s="3"/>
      <c r="F207" s="3"/>
      <c r="G207" s="3"/>
      <c r="H207" s="3"/>
    </row>
    <row r="208" spans="2:8" ht="9">
      <c r="B208" s="9" t="s">
        <v>81</v>
      </c>
      <c r="C208" s="3">
        <v>65672</v>
      </c>
      <c r="D208" s="3">
        <v>29428</v>
      </c>
      <c r="E208" s="3">
        <v>1431</v>
      </c>
      <c r="F208" s="3">
        <v>5264</v>
      </c>
      <c r="G208" s="3">
        <v>2707</v>
      </c>
      <c r="H208" s="3">
        <v>1141</v>
      </c>
    </row>
    <row r="209" spans="1:8" ht="9">
      <c r="A209" s="4" t="s">
        <v>20</v>
      </c>
      <c r="C209" s="3">
        <v>65672</v>
      </c>
      <c r="D209" s="3">
        <v>29428</v>
      </c>
      <c r="E209" s="3">
        <v>1431</v>
      </c>
      <c r="F209" s="3">
        <v>5264</v>
      </c>
      <c r="G209" s="3">
        <v>2707</v>
      </c>
      <c r="H209" s="3">
        <v>1141</v>
      </c>
    </row>
    <row r="210" spans="2:8" s="6" customFormat="1" ht="9">
      <c r="B210" s="10" t="s">
        <v>124</v>
      </c>
      <c r="C210" s="7">
        <f aca="true" t="shared" si="27" ref="C210:H210">C209/105643</f>
        <v>0.6216408091402176</v>
      </c>
      <c r="D210" s="7">
        <f t="shared" si="27"/>
        <v>0.2785608133051882</v>
      </c>
      <c r="E210" s="7">
        <f t="shared" si="27"/>
        <v>0.013545620627963991</v>
      </c>
      <c r="F210" s="7">
        <f t="shared" si="27"/>
        <v>0.04982819495849228</v>
      </c>
      <c r="G210" s="7">
        <f t="shared" si="27"/>
        <v>0.025624035667294567</v>
      </c>
      <c r="H210" s="7">
        <f t="shared" si="27"/>
        <v>0.010800526300843407</v>
      </c>
    </row>
    <row r="211" spans="2:8" ht="4.5" customHeight="1">
      <c r="B211" s="11"/>
      <c r="C211" s="3"/>
      <c r="D211" s="3"/>
      <c r="E211" s="3"/>
      <c r="F211" s="3"/>
      <c r="G211" s="3"/>
      <c r="H211" s="3"/>
    </row>
    <row r="212" spans="1:8" ht="9">
      <c r="A212" s="5" t="s">
        <v>95</v>
      </c>
      <c r="B212" s="11"/>
      <c r="C212" s="3"/>
      <c r="D212" s="3"/>
      <c r="E212" s="3"/>
      <c r="F212" s="3"/>
      <c r="G212" s="3"/>
      <c r="H212" s="3"/>
    </row>
    <row r="213" spans="2:8" ht="9">
      <c r="B213" s="9" t="s">
        <v>81</v>
      </c>
      <c r="C213" s="3">
        <v>65094</v>
      </c>
      <c r="D213" s="3">
        <v>48296</v>
      </c>
      <c r="E213" s="3">
        <v>1807</v>
      </c>
      <c r="F213" s="3">
        <v>5830</v>
      </c>
      <c r="G213" s="3">
        <v>2421</v>
      </c>
      <c r="H213" s="3">
        <v>1294</v>
      </c>
    </row>
    <row r="214" spans="1:8" ht="9">
      <c r="A214" s="4" t="s">
        <v>20</v>
      </c>
      <c r="C214" s="3">
        <v>65094</v>
      </c>
      <c r="D214" s="3">
        <v>48296</v>
      </c>
      <c r="E214" s="3">
        <v>1807</v>
      </c>
      <c r="F214" s="3">
        <v>5830</v>
      </c>
      <c r="G214" s="3">
        <v>2421</v>
      </c>
      <c r="H214" s="3">
        <v>1294</v>
      </c>
    </row>
    <row r="215" spans="2:8" s="6" customFormat="1" ht="9">
      <c r="B215" s="10" t="s">
        <v>124</v>
      </c>
      <c r="C215" s="7">
        <f aca="true" t="shared" si="28" ref="C215:H215">C214/124742</f>
        <v>0.5218290551698707</v>
      </c>
      <c r="D215" s="7">
        <f t="shared" si="28"/>
        <v>0.3871671129210691</v>
      </c>
      <c r="E215" s="7">
        <f t="shared" si="28"/>
        <v>0.01448589889531994</v>
      </c>
      <c r="F215" s="7">
        <f t="shared" si="28"/>
        <v>0.04673646406182361</v>
      </c>
      <c r="G215" s="7">
        <f t="shared" si="28"/>
        <v>0.019408058232191244</v>
      </c>
      <c r="H215" s="7">
        <f t="shared" si="28"/>
        <v>0.010373410719725513</v>
      </c>
    </row>
    <row r="216" spans="2:8" ht="12.75" customHeight="1">
      <c r="B216" s="11"/>
      <c r="C216" s="3"/>
      <c r="D216" s="3"/>
      <c r="E216" s="3"/>
      <c r="F216" s="3"/>
      <c r="G216" s="3"/>
      <c r="H216" s="3"/>
    </row>
    <row r="217" spans="1:8" ht="9">
      <c r="A217" s="5" t="s">
        <v>96</v>
      </c>
      <c r="B217" s="11"/>
      <c r="C217" s="3"/>
      <c r="D217" s="3"/>
      <c r="E217" s="3"/>
      <c r="F217" s="3"/>
      <c r="G217" s="3"/>
      <c r="H217" s="3"/>
    </row>
    <row r="218" spans="2:8" ht="9">
      <c r="B218" s="9" t="s">
        <v>81</v>
      </c>
      <c r="C218" s="3">
        <v>108464</v>
      </c>
      <c r="D218" s="3">
        <v>62712</v>
      </c>
      <c r="E218" s="3">
        <v>1915</v>
      </c>
      <c r="F218" s="3">
        <v>10050</v>
      </c>
      <c r="G218" s="3">
        <v>4709</v>
      </c>
      <c r="H218" s="3">
        <v>1952</v>
      </c>
    </row>
    <row r="219" spans="1:8" ht="9">
      <c r="A219" s="4" t="s">
        <v>20</v>
      </c>
      <c r="C219" s="3">
        <v>108464</v>
      </c>
      <c r="D219" s="3">
        <v>62712</v>
      </c>
      <c r="E219" s="3">
        <v>1915</v>
      </c>
      <c r="F219" s="3">
        <v>10050</v>
      </c>
      <c r="G219" s="3">
        <v>4709</v>
      </c>
      <c r="H219" s="3">
        <v>1952</v>
      </c>
    </row>
    <row r="220" spans="2:8" s="6" customFormat="1" ht="9">
      <c r="B220" s="10" t="s">
        <v>124</v>
      </c>
      <c r="C220" s="7">
        <f aca="true" t="shared" si="29" ref="C220:H220">C219/189802</f>
        <v>0.5714586779907482</v>
      </c>
      <c r="D220" s="7">
        <f t="shared" si="29"/>
        <v>0.33040747726578223</v>
      </c>
      <c r="E220" s="7">
        <f t="shared" si="29"/>
        <v>0.010089461649508436</v>
      </c>
      <c r="F220" s="7">
        <f t="shared" si="29"/>
        <v>0.05294991622849074</v>
      </c>
      <c r="G220" s="7">
        <f t="shared" si="29"/>
        <v>0.024810065225866956</v>
      </c>
      <c r="H220" s="7">
        <f t="shared" si="29"/>
        <v>0.010284401639603376</v>
      </c>
    </row>
    <row r="221" spans="2:8" ht="4.5" customHeight="1">
      <c r="B221" s="11"/>
      <c r="C221" s="3"/>
      <c r="D221" s="3"/>
      <c r="E221" s="3"/>
      <c r="F221" s="3"/>
      <c r="G221" s="3"/>
      <c r="H221" s="3"/>
    </row>
    <row r="222" spans="1:8" ht="9">
      <c r="A222" s="5" t="s">
        <v>97</v>
      </c>
      <c r="B222" s="11"/>
      <c r="C222" s="3"/>
      <c r="D222" s="3"/>
      <c r="E222" s="3"/>
      <c r="F222" s="3"/>
      <c r="G222" s="3"/>
      <c r="H222" s="3"/>
    </row>
    <row r="223" spans="2:8" ht="9">
      <c r="B223" s="9" t="s">
        <v>81</v>
      </c>
      <c r="C223" s="3">
        <v>47283</v>
      </c>
      <c r="D223" s="3">
        <v>13475</v>
      </c>
      <c r="E223" s="3">
        <v>853</v>
      </c>
      <c r="F223" s="3">
        <v>5138</v>
      </c>
      <c r="G223" s="3">
        <v>1465</v>
      </c>
      <c r="H223" s="3">
        <v>743</v>
      </c>
    </row>
    <row r="224" spans="1:8" ht="9">
      <c r="A224" s="4" t="s">
        <v>20</v>
      </c>
      <c r="C224" s="3">
        <v>47283</v>
      </c>
      <c r="D224" s="3">
        <v>13475</v>
      </c>
      <c r="E224" s="3">
        <v>853</v>
      </c>
      <c r="F224" s="3">
        <v>5138</v>
      </c>
      <c r="G224" s="3">
        <v>1465</v>
      </c>
      <c r="H224" s="3">
        <v>743</v>
      </c>
    </row>
    <row r="225" spans="2:8" s="6" customFormat="1" ht="9">
      <c r="B225" s="10" t="s">
        <v>124</v>
      </c>
      <c r="C225" s="7">
        <f aca="true" t="shared" si="30" ref="C225:H225">C224/68957</f>
        <v>0.6856881824905375</v>
      </c>
      <c r="D225" s="7">
        <f t="shared" si="30"/>
        <v>0.19541163333671707</v>
      </c>
      <c r="E225" s="7">
        <f t="shared" si="30"/>
        <v>0.012370027698420756</v>
      </c>
      <c r="F225" s="7">
        <f t="shared" si="30"/>
        <v>0.07451020200994823</v>
      </c>
      <c r="G225" s="7">
        <f t="shared" si="30"/>
        <v>0.02124512377278594</v>
      </c>
      <c r="H225" s="7">
        <f t="shared" si="30"/>
        <v>0.01077483069159041</v>
      </c>
    </row>
    <row r="226" spans="2:8" ht="4.5" customHeight="1">
      <c r="B226" s="11"/>
      <c r="C226" s="3"/>
      <c r="D226" s="3"/>
      <c r="E226" s="3"/>
      <c r="F226" s="3"/>
      <c r="G226" s="3"/>
      <c r="H226" s="3"/>
    </row>
    <row r="227" spans="1:8" ht="9">
      <c r="A227" s="5" t="s">
        <v>98</v>
      </c>
      <c r="B227" s="11"/>
      <c r="C227" s="3"/>
      <c r="D227" s="3"/>
      <c r="E227" s="3"/>
      <c r="F227" s="3"/>
      <c r="G227" s="3"/>
      <c r="H227" s="3"/>
    </row>
    <row r="228" spans="2:8" ht="9">
      <c r="B228" s="9" t="s">
        <v>81</v>
      </c>
      <c r="C228" s="3">
        <v>51464</v>
      </c>
      <c r="D228" s="3">
        <v>27587</v>
      </c>
      <c r="E228" s="3">
        <v>1501</v>
      </c>
      <c r="F228" s="3">
        <v>3085</v>
      </c>
      <c r="G228" s="3">
        <v>1852</v>
      </c>
      <c r="H228" s="3">
        <v>1013</v>
      </c>
    </row>
    <row r="229" spans="1:8" ht="9">
      <c r="A229" s="4" t="s">
        <v>20</v>
      </c>
      <c r="C229" s="3">
        <v>51464</v>
      </c>
      <c r="D229" s="3">
        <v>27587</v>
      </c>
      <c r="E229" s="3">
        <v>1501</v>
      </c>
      <c r="F229" s="3">
        <v>3085</v>
      </c>
      <c r="G229" s="3">
        <v>1852</v>
      </c>
      <c r="H229" s="3">
        <v>1013</v>
      </c>
    </row>
    <row r="230" spans="2:8" s="6" customFormat="1" ht="9">
      <c r="B230" s="10" t="s">
        <v>124</v>
      </c>
      <c r="C230" s="7">
        <f aca="true" t="shared" si="31" ref="C230:H230">C229/86502</f>
        <v>0.5949457816004254</v>
      </c>
      <c r="D230" s="7">
        <f t="shared" si="31"/>
        <v>0.31891748167672423</v>
      </c>
      <c r="E230" s="7">
        <f t="shared" si="31"/>
        <v>0.017352199949134124</v>
      </c>
      <c r="F230" s="7">
        <f t="shared" si="31"/>
        <v>0.03566391528519572</v>
      </c>
      <c r="G230" s="7">
        <f t="shared" si="31"/>
        <v>0.021409909597465953</v>
      </c>
      <c r="H230" s="7">
        <f t="shared" si="31"/>
        <v>0.011710711891054541</v>
      </c>
    </row>
    <row r="231" spans="2:8" ht="4.5" customHeight="1">
      <c r="B231" s="11"/>
      <c r="C231" s="3"/>
      <c r="D231" s="3"/>
      <c r="E231" s="3"/>
      <c r="F231" s="3"/>
      <c r="G231" s="3"/>
      <c r="H231" s="3"/>
    </row>
    <row r="232" spans="1:8" ht="9">
      <c r="A232" s="5" t="s">
        <v>99</v>
      </c>
      <c r="B232" s="11"/>
      <c r="C232" s="3"/>
      <c r="D232" s="3"/>
      <c r="E232" s="3"/>
      <c r="F232" s="3"/>
      <c r="G232" s="3"/>
      <c r="H232" s="3"/>
    </row>
    <row r="233" spans="2:8" ht="9">
      <c r="B233" s="9" t="s">
        <v>81</v>
      </c>
      <c r="C233" s="3">
        <v>89779</v>
      </c>
      <c r="D233" s="3">
        <v>18316</v>
      </c>
      <c r="E233" s="3">
        <v>1330</v>
      </c>
      <c r="F233" s="3">
        <v>6198</v>
      </c>
      <c r="G233" s="3">
        <v>3376</v>
      </c>
      <c r="H233" s="3">
        <v>1242</v>
      </c>
    </row>
    <row r="234" spans="1:8" ht="9">
      <c r="A234" s="4" t="s">
        <v>20</v>
      </c>
      <c r="C234" s="3">
        <v>89779</v>
      </c>
      <c r="D234" s="3">
        <v>18316</v>
      </c>
      <c r="E234" s="3">
        <v>1330</v>
      </c>
      <c r="F234" s="3">
        <v>6198</v>
      </c>
      <c r="G234" s="3">
        <v>3376</v>
      </c>
      <c r="H234" s="3">
        <v>1242</v>
      </c>
    </row>
    <row r="235" spans="2:8" s="6" customFormat="1" ht="9">
      <c r="B235" s="10" t="s">
        <v>124</v>
      </c>
      <c r="C235" s="7">
        <f aca="true" t="shared" si="32" ref="C235:H235">C234/120241</f>
        <v>0.746658793589541</v>
      </c>
      <c r="D235" s="7">
        <f t="shared" si="32"/>
        <v>0.1523274091200173</v>
      </c>
      <c r="E235" s="7">
        <f t="shared" si="32"/>
        <v>0.011061118919503331</v>
      </c>
      <c r="F235" s="7">
        <f t="shared" si="32"/>
        <v>0.05154647749103883</v>
      </c>
      <c r="G235" s="7">
        <f t="shared" si="32"/>
        <v>0.028076945467852065</v>
      </c>
      <c r="H235" s="7">
        <f t="shared" si="32"/>
        <v>0.010329255412047472</v>
      </c>
    </row>
    <row r="236" spans="2:8" ht="4.5" customHeight="1">
      <c r="B236" s="11"/>
      <c r="C236" s="3"/>
      <c r="D236" s="3"/>
      <c r="E236" s="3"/>
      <c r="F236" s="3"/>
      <c r="G236" s="3"/>
      <c r="H236" s="3"/>
    </row>
    <row r="237" spans="1:8" ht="9">
      <c r="A237" s="5" t="s">
        <v>100</v>
      </c>
      <c r="B237" s="11"/>
      <c r="C237" s="3"/>
      <c r="D237" s="3"/>
      <c r="E237" s="3"/>
      <c r="F237" s="3"/>
      <c r="G237" s="3"/>
      <c r="H237" s="3"/>
    </row>
    <row r="238" spans="2:8" ht="9">
      <c r="B238" s="9" t="s">
        <v>81</v>
      </c>
      <c r="C238" s="3">
        <v>42802</v>
      </c>
      <c r="D238" s="3">
        <v>18413</v>
      </c>
      <c r="E238" s="3">
        <v>896</v>
      </c>
      <c r="F238" s="3">
        <v>3145</v>
      </c>
      <c r="G238" s="3">
        <v>1484</v>
      </c>
      <c r="H238" s="3">
        <v>786</v>
      </c>
    </row>
    <row r="239" spans="1:8" ht="9">
      <c r="A239" s="4" t="s">
        <v>20</v>
      </c>
      <c r="C239" s="3">
        <v>42802</v>
      </c>
      <c r="D239" s="3">
        <v>18413</v>
      </c>
      <c r="E239" s="3">
        <v>896</v>
      </c>
      <c r="F239" s="3">
        <v>3145</v>
      </c>
      <c r="G239" s="3">
        <v>1484</v>
      </c>
      <c r="H239" s="3">
        <v>786</v>
      </c>
    </row>
    <row r="240" spans="2:8" s="6" customFormat="1" ht="9">
      <c r="B240" s="10" t="s">
        <v>124</v>
      </c>
      <c r="C240" s="7">
        <f aca="true" t="shared" si="33" ref="C240:H240">C239/67526</f>
        <v>0.6338595503954032</v>
      </c>
      <c r="D240" s="7">
        <f t="shared" si="33"/>
        <v>0.272680152830021</v>
      </c>
      <c r="E240" s="7">
        <f t="shared" si="33"/>
        <v>0.013268963066078252</v>
      </c>
      <c r="F240" s="7">
        <f t="shared" si="33"/>
        <v>0.04657465272635725</v>
      </c>
      <c r="G240" s="7">
        <f t="shared" si="33"/>
        <v>0.021976720078192104</v>
      </c>
      <c r="H240" s="7">
        <f t="shared" si="33"/>
        <v>0.011639960903948109</v>
      </c>
    </row>
    <row r="241" spans="2:8" ht="4.5" customHeight="1">
      <c r="B241" s="11"/>
      <c r="C241" s="3"/>
      <c r="D241" s="3"/>
      <c r="E241" s="3"/>
      <c r="F241" s="3"/>
      <c r="G241" s="3"/>
      <c r="H241" s="3"/>
    </row>
    <row r="242" spans="1:8" ht="9">
      <c r="A242" s="5" t="s">
        <v>101</v>
      </c>
      <c r="B242" s="11"/>
      <c r="C242" s="3"/>
      <c r="D242" s="3"/>
      <c r="E242" s="3"/>
      <c r="F242" s="3"/>
      <c r="G242" s="3"/>
      <c r="H242" s="3"/>
    </row>
    <row r="243" spans="2:8" ht="9">
      <c r="B243" s="9" t="s">
        <v>81</v>
      </c>
      <c r="C243" s="3">
        <v>69342</v>
      </c>
      <c r="D243" s="3">
        <v>17549</v>
      </c>
      <c r="E243" s="3">
        <v>1298</v>
      </c>
      <c r="F243" s="3">
        <v>2809</v>
      </c>
      <c r="G243" s="3">
        <v>2200</v>
      </c>
      <c r="H243" s="3">
        <v>987</v>
      </c>
    </row>
    <row r="244" spans="1:8" ht="9">
      <c r="A244" s="4" t="s">
        <v>20</v>
      </c>
      <c r="C244" s="3">
        <v>69342</v>
      </c>
      <c r="D244" s="3">
        <v>17549</v>
      </c>
      <c r="E244" s="3">
        <v>1298</v>
      </c>
      <c r="F244" s="3">
        <v>2809</v>
      </c>
      <c r="G244" s="3">
        <v>2200</v>
      </c>
      <c r="H244" s="3">
        <v>987</v>
      </c>
    </row>
    <row r="245" spans="2:8" s="6" customFormat="1" ht="9">
      <c r="B245" s="10" t="s">
        <v>124</v>
      </c>
      <c r="C245" s="7">
        <f aca="true" t="shared" si="34" ref="C245:H245">C244/94185</f>
        <v>0.736231884057971</v>
      </c>
      <c r="D245" s="7">
        <f t="shared" si="34"/>
        <v>0.18632478632478633</v>
      </c>
      <c r="E245" s="7">
        <f t="shared" si="34"/>
        <v>0.013781387694431173</v>
      </c>
      <c r="F245" s="7">
        <f t="shared" si="34"/>
        <v>0.02982428199819504</v>
      </c>
      <c r="G245" s="7">
        <f t="shared" si="34"/>
        <v>0.023358284227849444</v>
      </c>
      <c r="H245" s="7">
        <f t="shared" si="34"/>
        <v>0.010479375696767</v>
      </c>
    </row>
    <row r="246" spans="2:8" ht="4.5" customHeight="1">
      <c r="B246" s="11"/>
      <c r="C246" s="3"/>
      <c r="D246" s="3"/>
      <c r="E246" s="3"/>
      <c r="F246" s="3"/>
      <c r="G246" s="3"/>
      <c r="H246" s="3"/>
    </row>
    <row r="247" spans="1:8" ht="9">
      <c r="A247" s="5" t="s">
        <v>102</v>
      </c>
      <c r="B247" s="11"/>
      <c r="C247" s="3"/>
      <c r="D247" s="3"/>
      <c r="E247" s="3"/>
      <c r="F247" s="3"/>
      <c r="G247" s="3"/>
      <c r="H247" s="3"/>
    </row>
    <row r="248" spans="2:8" ht="9">
      <c r="B248" s="9" t="s">
        <v>81</v>
      </c>
      <c r="C248" s="3">
        <v>71908</v>
      </c>
      <c r="D248" s="3">
        <v>57841</v>
      </c>
      <c r="E248" s="3">
        <v>2218</v>
      </c>
      <c r="F248" s="3">
        <v>7167</v>
      </c>
      <c r="G248" s="3">
        <v>4237</v>
      </c>
      <c r="H248" s="3">
        <v>1846</v>
      </c>
    </row>
    <row r="249" spans="1:8" ht="9">
      <c r="A249" s="4" t="s">
        <v>20</v>
      </c>
      <c r="C249" s="3">
        <v>71908</v>
      </c>
      <c r="D249" s="3">
        <v>57841</v>
      </c>
      <c r="E249" s="3">
        <v>2218</v>
      </c>
      <c r="F249" s="3">
        <v>7167</v>
      </c>
      <c r="G249" s="3">
        <v>4237</v>
      </c>
      <c r="H249" s="3">
        <v>1846</v>
      </c>
    </row>
    <row r="250" spans="2:8" s="6" customFormat="1" ht="9">
      <c r="B250" s="10" t="s">
        <v>124</v>
      </c>
      <c r="C250" s="7">
        <f aca="true" t="shared" si="35" ref="C250:H250">C249/145217</f>
        <v>0.4951761846064855</v>
      </c>
      <c r="D250" s="7">
        <f t="shared" si="35"/>
        <v>0.398307360708457</v>
      </c>
      <c r="E250" s="7">
        <f t="shared" si="35"/>
        <v>0.015273693851270857</v>
      </c>
      <c r="F250" s="7">
        <f t="shared" si="35"/>
        <v>0.049353725803452764</v>
      </c>
      <c r="G250" s="7">
        <f t="shared" si="35"/>
        <v>0.02917702472850975</v>
      </c>
      <c r="H250" s="7">
        <f t="shared" si="35"/>
        <v>0.012712010301824167</v>
      </c>
    </row>
    <row r="251" spans="2:8" ht="4.5" customHeight="1">
      <c r="B251" s="11"/>
      <c r="C251" s="3"/>
      <c r="D251" s="3"/>
      <c r="E251" s="3"/>
      <c r="F251" s="3"/>
      <c r="G251" s="3"/>
      <c r="H251" s="3"/>
    </row>
    <row r="252" spans="1:8" ht="9">
      <c r="A252" s="5" t="s">
        <v>103</v>
      </c>
      <c r="B252" s="11"/>
      <c r="C252" s="3"/>
      <c r="D252" s="3"/>
      <c r="E252" s="3"/>
      <c r="F252" s="3"/>
      <c r="G252" s="3"/>
      <c r="H252" s="3"/>
    </row>
    <row r="253" spans="2:8" ht="9">
      <c r="B253" s="9" t="s">
        <v>81</v>
      </c>
      <c r="C253" s="3">
        <v>60337</v>
      </c>
      <c r="D253" s="3">
        <v>21023</v>
      </c>
      <c r="E253" s="3">
        <v>1441</v>
      </c>
      <c r="F253" s="3">
        <v>3279</v>
      </c>
      <c r="G253" s="3">
        <v>2012</v>
      </c>
      <c r="H253" s="3">
        <v>1097</v>
      </c>
    </row>
    <row r="254" spans="1:8" ht="9">
      <c r="A254" s="4" t="s">
        <v>20</v>
      </c>
      <c r="C254" s="3">
        <v>60337</v>
      </c>
      <c r="D254" s="3">
        <v>21023</v>
      </c>
      <c r="E254" s="3">
        <v>1441</v>
      </c>
      <c r="F254" s="3">
        <v>3279</v>
      </c>
      <c r="G254" s="3">
        <v>2012</v>
      </c>
      <c r="H254" s="3">
        <v>1097</v>
      </c>
    </row>
    <row r="255" spans="2:8" s="6" customFormat="1" ht="9">
      <c r="B255" s="10" t="s">
        <v>124</v>
      </c>
      <c r="C255" s="7">
        <f aca="true" t="shared" si="36" ref="C255:H255">C254/89189</f>
        <v>0.6765071925910146</v>
      </c>
      <c r="D255" s="7">
        <f t="shared" si="36"/>
        <v>0.23571292423953627</v>
      </c>
      <c r="E255" s="7">
        <f t="shared" si="36"/>
        <v>0.016156700938456538</v>
      </c>
      <c r="F255" s="7">
        <f t="shared" si="36"/>
        <v>0.036764623440110326</v>
      </c>
      <c r="G255" s="7">
        <f t="shared" si="36"/>
        <v>0.02255883573086367</v>
      </c>
      <c r="H255" s="7">
        <f t="shared" si="36"/>
        <v>0.012299723060018612</v>
      </c>
    </row>
    <row r="256" spans="2:8" ht="4.5" customHeight="1">
      <c r="B256" s="11"/>
      <c r="C256" s="3"/>
      <c r="D256" s="3"/>
      <c r="E256" s="3"/>
      <c r="F256" s="3"/>
      <c r="G256" s="3"/>
      <c r="H256" s="3"/>
    </row>
    <row r="257" spans="1:8" ht="9">
      <c r="A257" s="5" t="s">
        <v>104</v>
      </c>
      <c r="B257" s="11"/>
      <c r="C257" s="3"/>
      <c r="D257" s="3"/>
      <c r="E257" s="3"/>
      <c r="F257" s="3"/>
      <c r="G257" s="3"/>
      <c r="H257" s="3"/>
    </row>
    <row r="258" spans="2:8" ht="9">
      <c r="B258" s="9" t="s">
        <v>81</v>
      </c>
      <c r="C258" s="3">
        <v>55817</v>
      </c>
      <c r="D258" s="3">
        <v>25747</v>
      </c>
      <c r="E258" s="3">
        <v>1360</v>
      </c>
      <c r="F258" s="3">
        <v>3827</v>
      </c>
      <c r="G258" s="3">
        <v>1932</v>
      </c>
      <c r="H258" s="3">
        <v>978</v>
      </c>
    </row>
    <row r="259" spans="1:8" ht="9">
      <c r="A259" s="4" t="s">
        <v>20</v>
      </c>
      <c r="C259" s="3">
        <v>55817</v>
      </c>
      <c r="D259" s="3">
        <v>25747</v>
      </c>
      <c r="E259" s="3">
        <v>1360</v>
      </c>
      <c r="F259" s="3">
        <v>3827</v>
      </c>
      <c r="G259" s="3">
        <v>1932</v>
      </c>
      <c r="H259" s="3">
        <v>978</v>
      </c>
    </row>
    <row r="260" spans="2:8" s="6" customFormat="1" ht="9">
      <c r="B260" s="10" t="s">
        <v>124</v>
      </c>
      <c r="C260" s="7">
        <f aca="true" t="shared" si="37" ref="C260:H260">C259/89661</f>
        <v>0.6225337660744359</v>
      </c>
      <c r="D260" s="7">
        <f t="shared" si="37"/>
        <v>0.28715941156132546</v>
      </c>
      <c r="E260" s="7">
        <f t="shared" si="37"/>
        <v>0.015168244833316604</v>
      </c>
      <c r="F260" s="7">
        <f t="shared" si="37"/>
        <v>0.04268299483610488</v>
      </c>
      <c r="G260" s="7">
        <f t="shared" si="37"/>
        <v>0.021547830160270353</v>
      </c>
      <c r="H260" s="7">
        <f t="shared" si="37"/>
        <v>0.010907752534546794</v>
      </c>
    </row>
    <row r="261" spans="2:8" ht="4.5" customHeight="1">
      <c r="B261" s="11"/>
      <c r="C261" s="3"/>
      <c r="D261" s="3"/>
      <c r="E261" s="3"/>
      <c r="F261" s="3"/>
      <c r="G261" s="3"/>
      <c r="H261" s="3"/>
    </row>
    <row r="262" spans="1:8" ht="9">
      <c r="A262" s="5" t="s">
        <v>105</v>
      </c>
      <c r="B262" s="11"/>
      <c r="C262" s="3"/>
      <c r="D262" s="3"/>
      <c r="E262" s="3"/>
      <c r="F262" s="3"/>
      <c r="G262" s="3"/>
      <c r="H262" s="3"/>
    </row>
    <row r="263" spans="2:8" ht="9">
      <c r="B263" s="9" t="s">
        <v>81</v>
      </c>
      <c r="C263" s="3">
        <v>52248</v>
      </c>
      <c r="D263" s="3">
        <v>36714</v>
      </c>
      <c r="E263" s="3">
        <v>1661</v>
      </c>
      <c r="F263" s="3">
        <v>3162</v>
      </c>
      <c r="G263" s="3">
        <v>1765</v>
      </c>
      <c r="H263" s="3">
        <v>1066</v>
      </c>
    </row>
    <row r="264" spans="1:8" ht="9">
      <c r="A264" s="4" t="s">
        <v>20</v>
      </c>
      <c r="C264" s="3">
        <v>52248</v>
      </c>
      <c r="D264" s="3">
        <v>36714</v>
      </c>
      <c r="E264" s="3">
        <v>1661</v>
      </c>
      <c r="F264" s="3">
        <v>3162</v>
      </c>
      <c r="G264" s="3">
        <v>1765</v>
      </c>
      <c r="H264" s="3">
        <v>1066</v>
      </c>
    </row>
    <row r="265" spans="2:8" s="6" customFormat="1" ht="9">
      <c r="B265" s="10" t="s">
        <v>124</v>
      </c>
      <c r="C265" s="7">
        <f aca="true" t="shared" si="38" ref="C265:H265">C264/96616</f>
        <v>0.5407799950318788</v>
      </c>
      <c r="D265" s="7">
        <f t="shared" si="38"/>
        <v>0.3799991719797963</v>
      </c>
      <c r="E265" s="7">
        <f t="shared" si="38"/>
        <v>0.017191769479175292</v>
      </c>
      <c r="F265" s="7">
        <f t="shared" si="38"/>
        <v>0.03272749855096464</v>
      </c>
      <c r="G265" s="7">
        <f t="shared" si="38"/>
        <v>0.018268195743976152</v>
      </c>
      <c r="H265" s="7">
        <f t="shared" si="38"/>
        <v>0.011033369214208827</v>
      </c>
    </row>
    <row r="266" spans="2:8" ht="4.5" customHeight="1">
      <c r="B266" s="11"/>
      <c r="C266" s="3"/>
      <c r="D266" s="3"/>
      <c r="E266" s="3"/>
      <c r="F266" s="3"/>
      <c r="G266" s="3"/>
      <c r="H266" s="3"/>
    </row>
    <row r="267" spans="1:8" ht="9">
      <c r="A267" s="5" t="s">
        <v>107</v>
      </c>
      <c r="B267" s="11"/>
      <c r="C267" s="3"/>
      <c r="D267" s="3"/>
      <c r="E267" s="3"/>
      <c r="F267" s="3"/>
      <c r="G267" s="3"/>
      <c r="H267" s="3"/>
    </row>
    <row r="268" spans="2:8" ht="9">
      <c r="B268" s="9" t="s">
        <v>106</v>
      </c>
      <c r="C268" s="3">
        <v>47973</v>
      </c>
      <c r="D268" s="3">
        <v>80111</v>
      </c>
      <c r="E268" s="3">
        <v>2639</v>
      </c>
      <c r="F268" s="3">
        <v>3312</v>
      </c>
      <c r="G268" s="3">
        <v>2986</v>
      </c>
      <c r="H268" s="3">
        <v>1797</v>
      </c>
    </row>
    <row r="269" spans="1:8" ht="9">
      <c r="A269" s="4" t="s">
        <v>20</v>
      </c>
      <c r="C269" s="3">
        <v>47973</v>
      </c>
      <c r="D269" s="3">
        <v>80111</v>
      </c>
      <c r="E269" s="3">
        <v>2639</v>
      </c>
      <c r="F269" s="3">
        <v>3312</v>
      </c>
      <c r="G269" s="3">
        <v>2986</v>
      </c>
      <c r="H269" s="3">
        <v>1797</v>
      </c>
    </row>
    <row r="270" spans="2:8" s="6" customFormat="1" ht="9">
      <c r="B270" s="10" t="s">
        <v>124</v>
      </c>
      <c r="C270" s="7">
        <f aca="true" t="shared" si="39" ref="C270:H270">C269/138818</f>
        <v>0.3455819850451671</v>
      </c>
      <c r="D270" s="7">
        <f t="shared" si="39"/>
        <v>0.5770937486493106</v>
      </c>
      <c r="E270" s="7">
        <f t="shared" si="39"/>
        <v>0.019010502960711148</v>
      </c>
      <c r="F270" s="7">
        <f t="shared" si="39"/>
        <v>0.023858577417914105</v>
      </c>
      <c r="G270" s="7">
        <f t="shared" si="39"/>
        <v>0.021510178795257098</v>
      </c>
      <c r="H270" s="7">
        <f t="shared" si="39"/>
        <v>0.012945007131639989</v>
      </c>
    </row>
    <row r="271" spans="2:8" ht="4.5" customHeight="1">
      <c r="B271" s="11"/>
      <c r="C271" s="3"/>
      <c r="D271" s="3"/>
      <c r="E271" s="3"/>
      <c r="F271" s="3"/>
      <c r="G271" s="3"/>
      <c r="H271" s="3"/>
    </row>
    <row r="272" spans="1:8" ht="9">
      <c r="A272" s="5" t="s">
        <v>109</v>
      </c>
      <c r="B272" s="11"/>
      <c r="C272" s="3"/>
      <c r="D272" s="3"/>
      <c r="E272" s="3"/>
      <c r="F272" s="3"/>
      <c r="G272" s="3"/>
      <c r="H272" s="3"/>
    </row>
    <row r="273" spans="2:8" ht="9">
      <c r="B273" s="9" t="s">
        <v>108</v>
      </c>
      <c r="C273" s="3">
        <v>10424</v>
      </c>
      <c r="D273" s="3">
        <v>13529</v>
      </c>
      <c r="E273" s="3">
        <v>590</v>
      </c>
      <c r="F273" s="3">
        <v>452</v>
      </c>
      <c r="G273" s="3">
        <v>757</v>
      </c>
      <c r="H273" s="3">
        <v>285</v>
      </c>
    </row>
    <row r="274" spans="2:8" ht="9">
      <c r="B274" s="9" t="s">
        <v>90</v>
      </c>
      <c r="C274" s="3">
        <v>39260</v>
      </c>
      <c r="D274" s="3">
        <v>64123</v>
      </c>
      <c r="E274" s="3">
        <v>2970</v>
      </c>
      <c r="F274" s="3">
        <v>2599</v>
      </c>
      <c r="G274" s="3">
        <v>3353</v>
      </c>
      <c r="H274" s="3">
        <v>1587</v>
      </c>
    </row>
    <row r="275" spans="1:8" ht="9">
      <c r="A275" s="4" t="s">
        <v>20</v>
      </c>
      <c r="C275" s="3">
        <v>49684</v>
      </c>
      <c r="D275" s="3">
        <v>77652</v>
      </c>
      <c r="E275" s="3">
        <v>3560</v>
      </c>
      <c r="F275" s="3">
        <v>3051</v>
      </c>
      <c r="G275" s="3">
        <v>4110</v>
      </c>
      <c r="H275" s="3">
        <v>1872</v>
      </c>
    </row>
    <row r="276" spans="2:8" s="6" customFormat="1" ht="9">
      <c r="B276" s="10" t="s">
        <v>124</v>
      </c>
      <c r="C276" s="7">
        <f aca="true" t="shared" si="40" ref="C276:H276">C275/139934</f>
        <v>0.3550530964597596</v>
      </c>
      <c r="D276" s="7">
        <f t="shared" si="40"/>
        <v>0.5549187474094931</v>
      </c>
      <c r="E276" s="7">
        <f t="shared" si="40"/>
        <v>0.025440564837709206</v>
      </c>
      <c r="F276" s="7">
        <f t="shared" si="40"/>
        <v>0.02180313576400303</v>
      </c>
      <c r="G276" s="7">
        <f t="shared" si="40"/>
        <v>0.02937098918061372</v>
      </c>
      <c r="H276" s="7">
        <f t="shared" si="40"/>
        <v>0.013377735218031357</v>
      </c>
    </row>
    <row r="277" spans="2:8" ht="4.5" customHeight="1">
      <c r="B277" s="11"/>
      <c r="C277" s="3"/>
      <c r="D277" s="3"/>
      <c r="E277" s="3"/>
      <c r="F277" s="3"/>
      <c r="G277" s="3"/>
      <c r="H277" s="3"/>
    </row>
    <row r="278" spans="1:8" ht="9">
      <c r="A278" s="5" t="s">
        <v>110</v>
      </c>
      <c r="B278" s="11"/>
      <c r="C278" s="3"/>
      <c r="D278" s="3"/>
      <c r="E278" s="3"/>
      <c r="F278" s="3"/>
      <c r="G278" s="3"/>
      <c r="H278" s="3"/>
    </row>
    <row r="279" spans="2:8" ht="9">
      <c r="B279" s="9" t="s">
        <v>81</v>
      </c>
      <c r="C279" s="3">
        <v>10877</v>
      </c>
      <c r="D279" s="3">
        <v>15003</v>
      </c>
      <c r="E279" s="3">
        <v>419</v>
      </c>
      <c r="F279" s="3">
        <v>697</v>
      </c>
      <c r="G279" s="3">
        <v>516</v>
      </c>
      <c r="H279" s="3">
        <v>229</v>
      </c>
    </row>
    <row r="280" spans="2:8" ht="9">
      <c r="B280" s="9" t="s">
        <v>106</v>
      </c>
      <c r="C280" s="3">
        <v>28012</v>
      </c>
      <c r="D280" s="3">
        <v>63768</v>
      </c>
      <c r="E280" s="3">
        <v>1526</v>
      </c>
      <c r="F280" s="3">
        <v>2047</v>
      </c>
      <c r="G280" s="3">
        <v>2286</v>
      </c>
      <c r="H280" s="3">
        <v>1217</v>
      </c>
    </row>
    <row r="281" spans="2:8" ht="9">
      <c r="B281" s="9" t="s">
        <v>90</v>
      </c>
      <c r="C281" s="3">
        <v>8897</v>
      </c>
      <c r="D281" s="3">
        <v>12758</v>
      </c>
      <c r="E281" s="3">
        <v>499</v>
      </c>
      <c r="F281" s="3">
        <v>523</v>
      </c>
      <c r="G281" s="3">
        <v>403</v>
      </c>
      <c r="H281" s="3">
        <v>209</v>
      </c>
    </row>
    <row r="282" spans="1:8" ht="9">
      <c r="A282" s="4" t="s">
        <v>20</v>
      </c>
      <c r="C282" s="3">
        <v>47786</v>
      </c>
      <c r="D282" s="3">
        <v>91529</v>
      </c>
      <c r="E282" s="3">
        <v>2444</v>
      </c>
      <c r="F282" s="3">
        <v>3267</v>
      </c>
      <c r="G282" s="3">
        <v>3205</v>
      </c>
      <c r="H282" s="3">
        <v>1655</v>
      </c>
    </row>
    <row r="283" spans="2:8" s="6" customFormat="1" ht="9">
      <c r="B283" s="10" t="s">
        <v>124</v>
      </c>
      <c r="C283" s="7">
        <f aca="true" t="shared" si="41" ref="C283:H283">C282/149895</f>
        <v>0.31879649087694717</v>
      </c>
      <c r="D283" s="7">
        <f t="shared" si="41"/>
        <v>0.610620767870843</v>
      </c>
      <c r="E283" s="7">
        <f t="shared" si="41"/>
        <v>0.01630474665599253</v>
      </c>
      <c r="F283" s="7">
        <f t="shared" si="41"/>
        <v>0.021795256679675773</v>
      </c>
      <c r="G283" s="7">
        <f t="shared" si="41"/>
        <v>0.0213816338103339</v>
      </c>
      <c r="H283" s="7">
        <f t="shared" si="41"/>
        <v>0.011041062076787084</v>
      </c>
    </row>
    <row r="284" spans="2:8" ht="4.5" customHeight="1">
      <c r="B284" s="11"/>
      <c r="C284" s="3"/>
      <c r="D284" s="3"/>
      <c r="E284" s="3"/>
      <c r="F284" s="3"/>
      <c r="G284" s="3"/>
      <c r="H284" s="3"/>
    </row>
    <row r="285" spans="1:8" ht="9">
      <c r="A285" s="5" t="s">
        <v>111</v>
      </c>
      <c r="B285" s="11"/>
      <c r="C285" s="3"/>
      <c r="D285" s="3"/>
      <c r="E285" s="3"/>
      <c r="F285" s="3"/>
      <c r="G285" s="3"/>
      <c r="H285" s="3"/>
    </row>
    <row r="286" spans="2:8" ht="9">
      <c r="B286" s="9" t="s">
        <v>90</v>
      </c>
      <c r="C286" s="3">
        <v>40473</v>
      </c>
      <c r="D286" s="3">
        <v>24372</v>
      </c>
      <c r="E286" s="3">
        <v>1582</v>
      </c>
      <c r="F286" s="3">
        <v>1940</v>
      </c>
      <c r="G286" s="3">
        <v>1158</v>
      </c>
      <c r="H286" s="3">
        <v>915</v>
      </c>
    </row>
    <row r="287" spans="1:8" ht="9">
      <c r="A287" s="4" t="s">
        <v>20</v>
      </c>
      <c r="C287" s="3">
        <v>40473</v>
      </c>
      <c r="D287" s="3">
        <v>24372</v>
      </c>
      <c r="E287" s="3">
        <v>1582</v>
      </c>
      <c r="F287" s="3">
        <v>1940</v>
      </c>
      <c r="G287" s="3">
        <v>1158</v>
      </c>
      <c r="H287" s="3">
        <v>915</v>
      </c>
    </row>
    <row r="288" spans="2:8" s="6" customFormat="1" ht="9">
      <c r="B288" s="10" t="s">
        <v>124</v>
      </c>
      <c r="C288" s="7">
        <f aca="true" t="shared" si="42" ref="C288:H288">C287/70454</f>
        <v>0.5744599313026939</v>
      </c>
      <c r="D288" s="7">
        <f t="shared" si="42"/>
        <v>0.3459278394413376</v>
      </c>
      <c r="E288" s="7">
        <f t="shared" si="42"/>
        <v>0.02245436738865075</v>
      </c>
      <c r="F288" s="7">
        <f t="shared" si="42"/>
        <v>0.02753569705055781</v>
      </c>
      <c r="G288" s="7">
        <f t="shared" si="42"/>
        <v>0.016436256280693787</v>
      </c>
      <c r="H288" s="7">
        <f t="shared" si="42"/>
        <v>0.012987197320237318</v>
      </c>
    </row>
    <row r="289" spans="2:8" ht="4.5" customHeight="1">
      <c r="B289" s="11"/>
      <c r="C289" s="3"/>
      <c r="D289" s="3"/>
      <c r="E289" s="3"/>
      <c r="F289" s="3"/>
      <c r="G289" s="3"/>
      <c r="H289" s="3"/>
    </row>
    <row r="290" spans="1:8" ht="9">
      <c r="A290" s="5" t="s">
        <v>112</v>
      </c>
      <c r="B290" s="11"/>
      <c r="C290" s="3"/>
      <c r="D290" s="3"/>
      <c r="E290" s="3"/>
      <c r="F290" s="3"/>
      <c r="G290" s="3"/>
      <c r="H290" s="3"/>
    </row>
    <row r="291" spans="2:8" ht="9">
      <c r="B291" s="9" t="s">
        <v>106</v>
      </c>
      <c r="C291" s="3">
        <v>7363</v>
      </c>
      <c r="D291" s="3">
        <v>19306</v>
      </c>
      <c r="E291" s="3">
        <v>434</v>
      </c>
      <c r="F291" s="3">
        <v>684</v>
      </c>
      <c r="G291" s="3">
        <v>609</v>
      </c>
      <c r="H291" s="3">
        <v>347</v>
      </c>
    </row>
    <row r="292" spans="2:8" ht="9">
      <c r="B292" s="9" t="s">
        <v>108</v>
      </c>
      <c r="C292" s="3">
        <v>37988</v>
      </c>
      <c r="D292" s="3">
        <v>48636</v>
      </c>
      <c r="E292" s="3">
        <v>1734</v>
      </c>
      <c r="F292" s="3">
        <v>2421</v>
      </c>
      <c r="G292" s="3">
        <v>2196</v>
      </c>
      <c r="H292" s="3">
        <v>988</v>
      </c>
    </row>
    <row r="293" spans="1:8" ht="9">
      <c r="A293" s="4" t="s">
        <v>20</v>
      </c>
      <c r="C293" s="3">
        <v>45351</v>
      </c>
      <c r="D293" s="3">
        <v>67942</v>
      </c>
      <c r="E293" s="3">
        <v>2168</v>
      </c>
      <c r="F293" s="3">
        <v>3105</v>
      </c>
      <c r="G293" s="3">
        <v>2805</v>
      </c>
      <c r="H293" s="3">
        <v>1335</v>
      </c>
    </row>
    <row r="294" spans="2:8" s="6" customFormat="1" ht="9">
      <c r="B294" s="10" t="s">
        <v>124</v>
      </c>
      <c r="C294" s="7">
        <f aca="true" t="shared" si="43" ref="C294:H294">C293/122706</f>
        <v>0.3695907290597037</v>
      </c>
      <c r="D294" s="7">
        <f t="shared" si="43"/>
        <v>0.5536974557071374</v>
      </c>
      <c r="E294" s="7">
        <f t="shared" si="43"/>
        <v>0.01766824768144997</v>
      </c>
      <c r="F294" s="7">
        <f t="shared" si="43"/>
        <v>0.025304386093589554</v>
      </c>
      <c r="G294" s="7">
        <f t="shared" si="43"/>
        <v>0.0228595178719867</v>
      </c>
      <c r="H294" s="7">
        <f t="shared" si="43"/>
        <v>0.010879663586132708</v>
      </c>
    </row>
    <row r="295" spans="2:8" ht="4.5" customHeight="1">
      <c r="B295" s="11"/>
      <c r="C295" s="3"/>
      <c r="D295" s="3"/>
      <c r="E295" s="3"/>
      <c r="F295" s="3"/>
      <c r="G295" s="3"/>
      <c r="H295" s="3"/>
    </row>
    <row r="296" spans="1:8" ht="9">
      <c r="A296" s="5" t="s">
        <v>113</v>
      </c>
      <c r="B296" s="11"/>
      <c r="C296" s="3"/>
      <c r="D296" s="3"/>
      <c r="E296" s="3"/>
      <c r="F296" s="3"/>
      <c r="G296" s="3"/>
      <c r="H296" s="3"/>
    </row>
    <row r="297" spans="2:8" ht="9">
      <c r="B297" s="9" t="s">
        <v>108</v>
      </c>
      <c r="C297" s="3">
        <v>56964</v>
      </c>
      <c r="D297" s="3">
        <v>69348</v>
      </c>
      <c r="E297" s="3">
        <v>2234</v>
      </c>
      <c r="F297" s="3">
        <v>2332</v>
      </c>
      <c r="G297" s="3">
        <v>2613</v>
      </c>
      <c r="H297" s="3">
        <v>1218</v>
      </c>
    </row>
    <row r="298" spans="1:8" ht="9">
      <c r="A298" s="4" t="s">
        <v>20</v>
      </c>
      <c r="C298" s="3">
        <v>56964</v>
      </c>
      <c r="D298" s="3">
        <v>69348</v>
      </c>
      <c r="E298" s="3">
        <v>2234</v>
      </c>
      <c r="F298" s="3">
        <v>2332</v>
      </c>
      <c r="G298" s="3">
        <v>2613</v>
      </c>
      <c r="H298" s="3">
        <v>1218</v>
      </c>
    </row>
    <row r="299" spans="2:8" s="6" customFormat="1" ht="9">
      <c r="B299" s="10" t="s">
        <v>124</v>
      </c>
      <c r="C299" s="7">
        <f aca="true" t="shared" si="44" ref="C299:H299">C298/134709</f>
        <v>0.42286706901543325</v>
      </c>
      <c r="D299" s="7">
        <f t="shared" si="44"/>
        <v>0.5147985657973855</v>
      </c>
      <c r="E299" s="7">
        <f t="shared" si="44"/>
        <v>0.016583895656563406</v>
      </c>
      <c r="F299" s="7">
        <f t="shared" si="44"/>
        <v>0.017311389736394747</v>
      </c>
      <c r="G299" s="7">
        <f t="shared" si="44"/>
        <v>0.019397367659176448</v>
      </c>
      <c r="H299" s="7">
        <f t="shared" si="44"/>
        <v>0.009041712135046657</v>
      </c>
    </row>
    <row r="300" spans="2:8" ht="4.5" customHeight="1">
      <c r="B300" s="11"/>
      <c r="C300" s="3"/>
      <c r="D300" s="3"/>
      <c r="E300" s="3"/>
      <c r="F300" s="3"/>
      <c r="G300" s="3"/>
      <c r="H300" s="3"/>
    </row>
    <row r="301" spans="1:8" ht="9">
      <c r="A301" s="5" t="s">
        <v>114</v>
      </c>
      <c r="B301" s="11"/>
      <c r="C301" s="3"/>
      <c r="D301" s="3"/>
      <c r="E301" s="3"/>
      <c r="F301" s="3"/>
      <c r="G301" s="3"/>
      <c r="H301" s="3"/>
    </row>
    <row r="302" spans="2:8" ht="9">
      <c r="B302" s="9" t="s">
        <v>81</v>
      </c>
      <c r="C302" s="3">
        <v>21814</v>
      </c>
      <c r="D302" s="3">
        <v>31242</v>
      </c>
      <c r="E302" s="3">
        <v>727</v>
      </c>
      <c r="F302" s="3">
        <v>1941</v>
      </c>
      <c r="G302" s="3">
        <v>1083</v>
      </c>
      <c r="H302" s="3">
        <v>542</v>
      </c>
    </row>
    <row r="303" spans="2:8" ht="9">
      <c r="B303" s="9" t="s">
        <v>106</v>
      </c>
      <c r="C303" s="3">
        <v>43447</v>
      </c>
      <c r="D303" s="3">
        <v>68797</v>
      </c>
      <c r="E303" s="3">
        <v>2157</v>
      </c>
      <c r="F303" s="3">
        <v>3261</v>
      </c>
      <c r="G303" s="3">
        <v>2693</v>
      </c>
      <c r="H303" s="3">
        <v>1606</v>
      </c>
    </row>
    <row r="304" spans="1:8" ht="9">
      <c r="A304" s="4" t="s">
        <v>20</v>
      </c>
      <c r="C304" s="3">
        <v>65261</v>
      </c>
      <c r="D304" s="3">
        <v>100039</v>
      </c>
      <c r="E304" s="3">
        <v>2884</v>
      </c>
      <c r="F304" s="3">
        <v>5202</v>
      </c>
      <c r="G304" s="3">
        <v>3776</v>
      </c>
      <c r="H304" s="3">
        <v>2148</v>
      </c>
    </row>
    <row r="305" spans="2:8" s="6" customFormat="1" ht="9">
      <c r="B305" s="10" t="s">
        <v>124</v>
      </c>
      <c r="C305" s="7">
        <f aca="true" t="shared" si="45" ref="C305:H305">C304/179310</f>
        <v>0.3639562768389939</v>
      </c>
      <c r="D305" s="7">
        <f t="shared" si="45"/>
        <v>0.5579108805978473</v>
      </c>
      <c r="E305" s="7">
        <f t="shared" si="45"/>
        <v>0.016083877084379007</v>
      </c>
      <c r="F305" s="7">
        <f t="shared" si="45"/>
        <v>0.02901120963694161</v>
      </c>
      <c r="G305" s="7">
        <f t="shared" si="45"/>
        <v>0.021058502035580837</v>
      </c>
      <c r="H305" s="7">
        <f t="shared" si="45"/>
        <v>0.01197925380625732</v>
      </c>
    </row>
    <row r="306" spans="2:8" ht="4.5" customHeight="1">
      <c r="B306" s="11"/>
      <c r="C306" s="3"/>
      <c r="D306" s="3"/>
      <c r="E306" s="3"/>
      <c r="F306" s="3"/>
      <c r="G306" s="3"/>
      <c r="H306" s="3"/>
    </row>
    <row r="307" spans="1:8" ht="9">
      <c r="A307" s="5" t="s">
        <v>115</v>
      </c>
      <c r="B307" s="11"/>
      <c r="C307" s="3"/>
      <c r="D307" s="3"/>
      <c r="E307" s="3"/>
      <c r="F307" s="3"/>
      <c r="G307" s="3"/>
      <c r="H307" s="3"/>
    </row>
    <row r="308" spans="2:8" ht="9">
      <c r="B308" s="9" t="s">
        <v>106</v>
      </c>
      <c r="C308" s="3">
        <v>35925</v>
      </c>
      <c r="D308" s="3">
        <v>28492</v>
      </c>
      <c r="E308" s="3">
        <v>1280</v>
      </c>
      <c r="F308" s="3">
        <v>2213</v>
      </c>
      <c r="G308" s="3">
        <v>1845</v>
      </c>
      <c r="H308" s="3">
        <v>1003</v>
      </c>
    </row>
    <row r="309" spans="1:8" ht="9">
      <c r="A309" s="4" t="s">
        <v>20</v>
      </c>
      <c r="C309" s="3">
        <v>35925</v>
      </c>
      <c r="D309" s="3">
        <v>28492</v>
      </c>
      <c r="E309" s="3">
        <v>1280</v>
      </c>
      <c r="F309" s="3">
        <v>2213</v>
      </c>
      <c r="G309" s="3">
        <v>1845</v>
      </c>
      <c r="H309" s="3">
        <v>1003</v>
      </c>
    </row>
    <row r="310" spans="2:8" s="6" customFormat="1" ht="9">
      <c r="B310" s="10" t="s">
        <v>124</v>
      </c>
      <c r="C310" s="7">
        <f aca="true" t="shared" si="46" ref="C310:H310">C309/70758</f>
        <v>0.5077164419570932</v>
      </c>
      <c r="D310" s="7">
        <f t="shared" si="46"/>
        <v>0.4026682495265553</v>
      </c>
      <c r="E310" s="7">
        <f t="shared" si="46"/>
        <v>0.018089827298680007</v>
      </c>
      <c r="F310" s="7">
        <f t="shared" si="46"/>
        <v>0.03127561547810848</v>
      </c>
      <c r="G310" s="7">
        <f t="shared" si="46"/>
        <v>0.02607479012973798</v>
      </c>
      <c r="H310" s="7">
        <f t="shared" si="46"/>
        <v>0.014175075609825038</v>
      </c>
    </row>
    <row r="311" spans="2:8" ht="4.5" customHeight="1">
      <c r="B311" s="11"/>
      <c r="C311" s="3"/>
      <c r="D311" s="3"/>
      <c r="E311" s="3"/>
      <c r="F311" s="3"/>
      <c r="G311" s="3"/>
      <c r="H311" s="3"/>
    </row>
    <row r="312" spans="1:8" ht="9">
      <c r="A312" s="5" t="s">
        <v>116</v>
      </c>
      <c r="B312" s="11"/>
      <c r="C312" s="3"/>
      <c r="D312" s="3"/>
      <c r="E312" s="3"/>
      <c r="F312" s="3"/>
      <c r="G312" s="3"/>
      <c r="H312" s="3"/>
    </row>
    <row r="313" spans="2:8" ht="9">
      <c r="B313" s="9" t="s">
        <v>106</v>
      </c>
      <c r="C313" s="3">
        <v>59429</v>
      </c>
      <c r="D313" s="3">
        <v>107678</v>
      </c>
      <c r="E313" s="3">
        <v>2357</v>
      </c>
      <c r="F313" s="3">
        <v>5153</v>
      </c>
      <c r="G313" s="3">
        <v>4249</v>
      </c>
      <c r="H313" s="3">
        <v>2404</v>
      </c>
    </row>
    <row r="314" spans="1:8" ht="9">
      <c r="A314" s="4" t="s">
        <v>20</v>
      </c>
      <c r="C314" s="3">
        <v>59429</v>
      </c>
      <c r="D314" s="3">
        <v>107678</v>
      </c>
      <c r="E314" s="3">
        <v>2357</v>
      </c>
      <c r="F314" s="3">
        <v>5153</v>
      </c>
      <c r="G314" s="3">
        <v>4249</v>
      </c>
      <c r="H314" s="3">
        <v>2404</v>
      </c>
    </row>
    <row r="315" spans="2:8" s="6" customFormat="1" ht="9">
      <c r="B315" s="10" t="s">
        <v>124</v>
      </c>
      <c r="C315" s="7">
        <f aca="true" t="shared" si="47" ref="C315:H315">C314/181270</f>
        <v>0.3278479616042368</v>
      </c>
      <c r="D315" s="7">
        <f t="shared" si="47"/>
        <v>0.5940199702101837</v>
      </c>
      <c r="E315" s="7">
        <f t="shared" si="47"/>
        <v>0.013002703149997241</v>
      </c>
      <c r="F315" s="7">
        <f t="shared" si="47"/>
        <v>0.028427208032217134</v>
      </c>
      <c r="G315" s="7">
        <f t="shared" si="47"/>
        <v>0.0234401721189386</v>
      </c>
      <c r="H315" s="7">
        <f t="shared" si="47"/>
        <v>0.013261984884426547</v>
      </c>
    </row>
    <row r="316" spans="2:8" ht="4.5" customHeight="1">
      <c r="B316" s="11"/>
      <c r="C316" s="3"/>
      <c r="D316" s="3"/>
      <c r="E316" s="3"/>
      <c r="F316" s="3"/>
      <c r="G316" s="3"/>
      <c r="H316" s="3"/>
    </row>
    <row r="317" spans="1:8" ht="9">
      <c r="A317" s="5" t="s">
        <v>118</v>
      </c>
      <c r="B317" s="11"/>
      <c r="C317" s="3"/>
      <c r="D317" s="3"/>
      <c r="E317" s="3"/>
      <c r="F317" s="3"/>
      <c r="G317" s="3"/>
      <c r="H317" s="3"/>
    </row>
    <row r="318" spans="2:8" ht="9">
      <c r="B318" s="9" t="s">
        <v>108</v>
      </c>
      <c r="C318" s="3">
        <v>16469</v>
      </c>
      <c r="D318" s="3">
        <v>27927</v>
      </c>
      <c r="E318" s="3">
        <v>972</v>
      </c>
      <c r="F318" s="3">
        <v>790</v>
      </c>
      <c r="G318" s="3">
        <v>1035</v>
      </c>
      <c r="H318" s="3">
        <v>496</v>
      </c>
    </row>
    <row r="319" spans="2:8" ht="9">
      <c r="B319" s="9" t="s">
        <v>117</v>
      </c>
      <c r="C319" s="3">
        <v>28983</v>
      </c>
      <c r="D319" s="3">
        <v>54611</v>
      </c>
      <c r="E319" s="3">
        <v>1918</v>
      </c>
      <c r="F319" s="3">
        <v>1946</v>
      </c>
      <c r="G319" s="3">
        <v>1846</v>
      </c>
      <c r="H319" s="3">
        <v>1023</v>
      </c>
    </row>
    <row r="320" spans="1:8" ht="9">
      <c r="A320" s="4" t="s">
        <v>20</v>
      </c>
      <c r="C320" s="3">
        <v>45452</v>
      </c>
      <c r="D320" s="3">
        <v>82538</v>
      </c>
      <c r="E320" s="3">
        <v>2890</v>
      </c>
      <c r="F320" s="3">
        <v>2736</v>
      </c>
      <c r="G320" s="3">
        <v>2881</v>
      </c>
      <c r="H320" s="3">
        <v>1519</v>
      </c>
    </row>
    <row r="321" spans="2:8" s="6" customFormat="1" ht="9">
      <c r="B321" s="10" t="s">
        <v>124</v>
      </c>
      <c r="C321" s="7">
        <f aca="true" t="shared" si="48" ref="C321:H321">C320/138049</f>
        <v>0.32924541286065095</v>
      </c>
      <c r="D321" s="7">
        <f t="shared" si="48"/>
        <v>0.5978891552999297</v>
      </c>
      <c r="E321" s="7">
        <f t="shared" si="48"/>
        <v>0.02093459568703866</v>
      </c>
      <c r="F321" s="7">
        <f t="shared" si="48"/>
        <v>0.01981904975769473</v>
      </c>
      <c r="G321" s="7">
        <f t="shared" si="48"/>
        <v>0.020869401444414664</v>
      </c>
      <c r="H321" s="7">
        <f t="shared" si="48"/>
        <v>0.011003339393983297</v>
      </c>
    </row>
    <row r="322" spans="2:8" ht="4.5" customHeight="1">
      <c r="B322" s="11"/>
      <c r="C322" s="3"/>
      <c r="D322" s="3"/>
      <c r="E322" s="3"/>
      <c r="F322" s="3"/>
      <c r="G322" s="3"/>
      <c r="H322" s="3"/>
    </row>
    <row r="323" spans="1:8" ht="9">
      <c r="A323" s="5" t="s">
        <v>119</v>
      </c>
      <c r="B323" s="11"/>
      <c r="C323" s="3"/>
      <c r="D323" s="3"/>
      <c r="E323" s="3"/>
      <c r="F323" s="3"/>
      <c r="G323" s="3"/>
      <c r="H323" s="3"/>
    </row>
    <row r="324" spans="2:8" ht="9">
      <c r="B324" s="9" t="s">
        <v>117</v>
      </c>
      <c r="C324" s="3">
        <v>67480</v>
      </c>
      <c r="D324" s="3">
        <v>100695</v>
      </c>
      <c r="E324" s="3">
        <v>2622</v>
      </c>
      <c r="F324" s="3">
        <v>4734</v>
      </c>
      <c r="G324" s="3">
        <v>3465</v>
      </c>
      <c r="H324" s="3">
        <v>2061</v>
      </c>
    </row>
    <row r="325" spans="1:8" ht="9">
      <c r="A325" s="4" t="s">
        <v>20</v>
      </c>
      <c r="C325" s="3">
        <v>67480</v>
      </c>
      <c r="D325" s="3">
        <v>100695</v>
      </c>
      <c r="E325" s="3">
        <v>2622</v>
      </c>
      <c r="F325" s="3">
        <v>4734</v>
      </c>
      <c r="G325" s="3">
        <v>3465</v>
      </c>
      <c r="H325" s="3">
        <v>2061</v>
      </c>
    </row>
    <row r="326" spans="2:8" s="6" customFormat="1" ht="9">
      <c r="B326" s="10" t="s">
        <v>124</v>
      </c>
      <c r="C326" s="7">
        <f aca="true" t="shared" si="49" ref="C326:H326">C325/181093</f>
        <v>0.37262621967718246</v>
      </c>
      <c r="D326" s="7">
        <f t="shared" si="49"/>
        <v>0.5560402666033475</v>
      </c>
      <c r="E326" s="7">
        <f t="shared" si="49"/>
        <v>0.014478748488345768</v>
      </c>
      <c r="F326" s="7">
        <f t="shared" si="49"/>
        <v>0.026141264433191785</v>
      </c>
      <c r="G326" s="7">
        <f t="shared" si="49"/>
        <v>0.019133815222013</v>
      </c>
      <c r="H326" s="7">
        <f t="shared" si="49"/>
        <v>0.011380892690496044</v>
      </c>
    </row>
    <row r="327" spans="2:8" ht="4.5" customHeight="1">
      <c r="B327" s="11"/>
      <c r="C327" s="3"/>
      <c r="D327" s="3"/>
      <c r="E327" s="3"/>
      <c r="F327" s="3"/>
      <c r="G327" s="3"/>
      <c r="H327" s="3"/>
    </row>
    <row r="328" spans="1:8" ht="9">
      <c r="A328" s="5" t="s">
        <v>121</v>
      </c>
      <c r="B328" s="11"/>
      <c r="C328" s="3"/>
      <c r="D328" s="3"/>
      <c r="E328" s="3"/>
      <c r="F328" s="3"/>
      <c r="G328" s="3"/>
      <c r="H328" s="3"/>
    </row>
    <row r="329" spans="2:8" ht="9">
      <c r="B329" s="9" t="s">
        <v>120</v>
      </c>
      <c r="C329" s="3">
        <v>11644</v>
      </c>
      <c r="D329" s="3">
        <v>8789</v>
      </c>
      <c r="E329" s="3">
        <v>360</v>
      </c>
      <c r="F329" s="3">
        <v>546</v>
      </c>
      <c r="G329" s="3">
        <v>258</v>
      </c>
      <c r="H329" s="3">
        <v>252</v>
      </c>
    </row>
    <row r="330" spans="2:8" ht="9">
      <c r="B330" s="9" t="s">
        <v>117</v>
      </c>
      <c r="C330" s="3">
        <v>45298</v>
      </c>
      <c r="D330" s="3">
        <v>33464</v>
      </c>
      <c r="E330" s="3">
        <v>1753</v>
      </c>
      <c r="F330" s="3">
        <v>1919</v>
      </c>
      <c r="G330" s="3">
        <v>1275</v>
      </c>
      <c r="H330" s="3">
        <v>916</v>
      </c>
    </row>
    <row r="331" spans="1:8" ht="9">
      <c r="A331" s="4" t="s">
        <v>20</v>
      </c>
      <c r="C331" s="3">
        <v>56942</v>
      </c>
      <c r="D331" s="3">
        <v>42253</v>
      </c>
      <c r="E331" s="3">
        <v>2113</v>
      </c>
      <c r="F331" s="3">
        <v>2465</v>
      </c>
      <c r="G331" s="3">
        <v>1533</v>
      </c>
      <c r="H331" s="3">
        <v>1168</v>
      </c>
    </row>
    <row r="332" spans="2:8" s="6" customFormat="1" ht="9">
      <c r="B332" s="10" t="s">
        <v>124</v>
      </c>
      <c r="C332" s="7">
        <f aca="true" t="shared" si="50" ref="C332:H332">C331/106475</f>
        <v>0.5347922047428973</v>
      </c>
      <c r="D332" s="7">
        <f t="shared" si="50"/>
        <v>0.39683493777882134</v>
      </c>
      <c r="E332" s="7">
        <f t="shared" si="50"/>
        <v>0.0198450340455506</v>
      </c>
      <c r="F332" s="7">
        <f t="shared" si="50"/>
        <v>0.023150974407137825</v>
      </c>
      <c r="G332" s="7">
        <f t="shared" si="50"/>
        <v>0.014397745949753463</v>
      </c>
      <c r="H332" s="7">
        <f t="shared" si="50"/>
        <v>0.010969711199812162</v>
      </c>
    </row>
    <row r="333" spans="2:8" ht="4.5" customHeight="1">
      <c r="B333" s="11"/>
      <c r="C333" s="3"/>
      <c r="D333" s="3"/>
      <c r="E333" s="3"/>
      <c r="F333" s="3"/>
      <c r="G333" s="3"/>
      <c r="H333" s="3"/>
    </row>
    <row r="334" spans="1:8" ht="9">
      <c r="A334" s="5" t="s">
        <v>122</v>
      </c>
      <c r="B334" s="11"/>
      <c r="C334" s="3"/>
      <c r="D334" s="3"/>
      <c r="E334" s="3"/>
      <c r="F334" s="3"/>
      <c r="G334" s="3"/>
      <c r="H334" s="3"/>
    </row>
    <row r="335" spans="2:8" ht="9">
      <c r="B335" s="9" t="s">
        <v>117</v>
      </c>
      <c r="C335" s="3">
        <v>61334</v>
      </c>
      <c r="D335" s="3">
        <v>102334</v>
      </c>
      <c r="E335" s="3">
        <v>2922</v>
      </c>
      <c r="F335" s="3">
        <v>3405</v>
      </c>
      <c r="G335" s="3">
        <v>4401</v>
      </c>
      <c r="H335" s="3">
        <v>1931</v>
      </c>
    </row>
    <row r="336" spans="1:8" ht="9">
      <c r="A336" s="4" t="s">
        <v>20</v>
      </c>
      <c r="C336" s="3">
        <v>61334</v>
      </c>
      <c r="D336" s="3">
        <v>102334</v>
      </c>
      <c r="E336" s="3">
        <v>2922</v>
      </c>
      <c r="F336" s="3">
        <v>3405</v>
      </c>
      <c r="G336" s="3">
        <v>4401</v>
      </c>
      <c r="H336" s="3">
        <v>1931</v>
      </c>
    </row>
    <row r="337" spans="2:8" s="6" customFormat="1" ht="9">
      <c r="B337" s="10" t="s">
        <v>124</v>
      </c>
      <c r="C337" s="7">
        <f aca="true" t="shared" si="51" ref="C337:H337">C336/176338</f>
        <v>0.3478206625911602</v>
      </c>
      <c r="D337" s="7">
        <f t="shared" si="51"/>
        <v>0.5803286869534644</v>
      </c>
      <c r="E337" s="7">
        <f t="shared" si="51"/>
        <v>0.016570449931381778</v>
      </c>
      <c r="F337" s="7">
        <f t="shared" si="51"/>
        <v>0.01930950787691819</v>
      </c>
      <c r="G337" s="7">
        <f t="shared" si="51"/>
        <v>0.024957751590695142</v>
      </c>
      <c r="H337" s="7">
        <f t="shared" si="51"/>
        <v>0.010950560854722182</v>
      </c>
    </row>
    <row r="338" spans="2:8" ht="4.5" customHeight="1">
      <c r="B338" s="11"/>
      <c r="C338" s="3"/>
      <c r="D338" s="3"/>
      <c r="E338" s="3"/>
      <c r="F338" s="3"/>
      <c r="G338" s="3"/>
      <c r="H338" s="3"/>
    </row>
    <row r="339" spans="1:8" ht="9">
      <c r="A339" s="5" t="s">
        <v>123</v>
      </c>
      <c r="B339" s="11"/>
      <c r="C339" s="3"/>
      <c r="D339" s="3"/>
      <c r="E339" s="3"/>
      <c r="F339" s="3"/>
      <c r="G339" s="3"/>
      <c r="H339" s="3"/>
    </row>
    <row r="340" spans="2:8" ht="9">
      <c r="B340" s="9" t="s">
        <v>117</v>
      </c>
      <c r="C340" s="3">
        <v>65183</v>
      </c>
      <c r="D340" s="3">
        <v>50991</v>
      </c>
      <c r="E340" s="3">
        <v>2031</v>
      </c>
      <c r="F340" s="3">
        <v>6180</v>
      </c>
      <c r="G340" s="3">
        <v>2755</v>
      </c>
      <c r="H340" s="3">
        <v>1731</v>
      </c>
    </row>
    <row r="341" spans="1:8" ht="9">
      <c r="A341" s="4" t="s">
        <v>20</v>
      </c>
      <c r="C341" s="3">
        <v>65183</v>
      </c>
      <c r="D341" s="3">
        <v>50991</v>
      </c>
      <c r="E341" s="3">
        <v>2031</v>
      </c>
      <c r="F341" s="3">
        <v>6180</v>
      </c>
      <c r="G341" s="3">
        <v>2755</v>
      </c>
      <c r="H341" s="3">
        <v>1731</v>
      </c>
    </row>
    <row r="342" spans="2:8" s="6" customFormat="1" ht="9">
      <c r="B342" s="10" t="s">
        <v>124</v>
      </c>
      <c r="C342" s="7">
        <f aca="true" t="shared" si="52" ref="C342:H342">C341/128881</f>
        <v>0.505761128482864</v>
      </c>
      <c r="D342" s="7">
        <f t="shared" si="52"/>
        <v>0.3956440437302628</v>
      </c>
      <c r="E342" s="7">
        <f t="shared" si="52"/>
        <v>0.015758723163228093</v>
      </c>
      <c r="F342" s="7">
        <f t="shared" si="52"/>
        <v>0.04795121080686835</v>
      </c>
      <c r="G342" s="7">
        <f t="shared" si="52"/>
        <v>0.021376308377495518</v>
      </c>
      <c r="H342" s="7">
        <f t="shared" si="52"/>
        <v>0.013430994483283028</v>
      </c>
    </row>
    <row r="343" spans="2:8" ht="4.5" customHeight="1">
      <c r="B343" s="11"/>
      <c r="C343" s="3"/>
      <c r="D343" s="3"/>
      <c r="E343" s="3"/>
      <c r="F343" s="3"/>
      <c r="G343" s="3"/>
      <c r="H343" s="3"/>
    </row>
    <row r="344" spans="2:8" ht="9">
      <c r="B344" s="11"/>
      <c r="C344" s="3"/>
      <c r="D344" s="3"/>
      <c r="E344" s="3"/>
      <c r="F344" s="3"/>
      <c r="G344" s="3"/>
      <c r="H344" s="3"/>
    </row>
  </sheetData>
  <printOptions/>
  <pageMargins left="0.8999999999999999" right="0.8999999999999999" top="1" bottom="0.8" header="0.3" footer="0.3"/>
  <pageSetup firstPageNumber="28" useFirstPageNumber="1" horizontalDpi="600" verticalDpi="600" orientation="portrait" r:id="rId1"/>
  <headerFooter alignWithMargins="0">
    <oddHeader>&amp;C&amp;"Arial,Bold"&amp;11Supplement to the Statement of Vote
Counties by Congressional Districts
for Governor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2003-02-21T16:55:51Z</cp:lastPrinted>
  <dcterms:created xsi:type="dcterms:W3CDTF">2003-02-13T17:36:25Z</dcterms:created>
  <dcterms:modified xsi:type="dcterms:W3CDTF">2013-06-12T22:59:40Z</dcterms:modified>
  <cp:category/>
  <cp:version/>
  <cp:contentType/>
  <cp:contentStatus/>
</cp:coreProperties>
</file>