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US-Senate SSOV by Congressional" sheetId="1" r:id="rId1"/>
  </sheets>
  <definedNames>
    <definedName name="_xlnm.Print_Area" localSheetId="0">'US-Senate SSOV by Congressional'!$A$1:$G$335</definedName>
    <definedName name="_xlnm.Print_Titles" localSheetId="0">'US-Senate SSOV by Congressional'!$A:$B,'US-Senate SSOV by Congressional'!$1:$2</definedName>
  </definedNames>
  <calcPr fullCalcOnLoad="1"/>
</workbook>
</file>

<file path=xl/sharedStrings.xml><?xml version="1.0" encoding="utf-8"?>
<sst xmlns="http://schemas.openxmlformats.org/spreadsheetml/2006/main" count="289" uniqueCount="123">
  <si>
    <t>Barbara Boxer</t>
  </si>
  <si>
    <t>Bill Jones</t>
  </si>
  <si>
    <t>Don J. Grundmann</t>
  </si>
  <si>
    <t>James P. "Jim" Gray</t>
  </si>
  <si>
    <t>Marsha Feinland</t>
  </si>
  <si>
    <t>DEM</t>
  </si>
  <si>
    <t>REP</t>
  </si>
  <si>
    <t>AI</t>
  </si>
  <si>
    <t>LIB</t>
  </si>
  <si>
    <t>PF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</si>
  <si>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</si>
  <si>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</si>
  <si>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</si>
  <si>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</si>
  <si>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</si>
  <si>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</si>
  <si>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</si>
  <si>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 (2000)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</si>
  <si>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</si>
  <si>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</si>
  <si>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</si>
  <si>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</si>
  <si>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</si>
  <si>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</si>
  <si>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</si>
  <si>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</si>
  <si>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</si>
  <si>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</si>
  <si>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 (2000)</t>
  </si>
  <si>
    <t>Alpine</t>
  </si>
  <si>
    <t>Amador</t>
  </si>
  <si>
    <t>Calaveras</t>
  </si>
  <si>
    <t>Sacramento</t>
  </si>
  <si>
    <t>Solano</t>
  </si>
  <si>
    <t>Congressional District 3 (2000)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</si>
  <si>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</si>
  <si>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</si>
  <si>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</si>
  <si>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</si>
  <si>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</si>
  <si>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</si>
  <si>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</si>
  <si>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 (2000)</t>
  </si>
  <si>
    <t>Congressional District 5 (2000)</t>
  </si>
  <si>
    <t>Marin</t>
  </si>
  <si>
    <t>Congressional District 6 (2000)</t>
  </si>
  <si>
    <t>Contra Costa</t>
  </si>
  <si>
    <t>Congressional District 7 (2000)</t>
  </si>
  <si>
    <t>San Francisco</t>
  </si>
  <si>
    <t>Congressional District 8 (2000)</t>
  </si>
  <si>
    <t>Alameda</t>
  </si>
  <si>
    <t>Congressional District 9 (2000)</t>
  </si>
  <si>
    <t>Congressional District 10 (2000)</t>
  </si>
  <si>
    <t>San Joaquin</t>
  </si>
  <si>
    <t>Santa Clara</t>
  </si>
  <si>
    <t>Congressional District 11 (2000)</t>
  </si>
  <si>
    <t>San Mateo</t>
  </si>
  <si>
    <t>Congressional District 12 (2000)</t>
  </si>
  <si>
    <t>Congressional District 13 (2000)</t>
  </si>
  <si>
    <t>Santa Cruz</t>
  </si>
  <si>
    <t>Congressional District 14 (2000)</t>
  </si>
  <si>
    <t>Congressional District 15 (2000)</t>
  </si>
  <si>
    <t>Congressional District 16 (2000)</t>
  </si>
  <si>
    <t>Monterey</t>
  </si>
  <si>
    <t>San Benito</t>
  </si>
  <si>
    <t>Congressional District 17 (2000)</t>
  </si>
  <si>
    <t>Fresno</t>
  </si>
  <si>
    <t>Madera</t>
  </si>
  <si>
    <t>Merced</t>
  </si>
  <si>
    <t>Stanislaus</t>
  </si>
  <si>
    <t>Congressional District 18 (2000)</t>
  </si>
  <si>
    <t>Mariposa</t>
  </si>
  <si>
    <t>Tuolumne</t>
  </si>
  <si>
    <t>Congressional District 19 (2000)</t>
  </si>
  <si>
    <t>Kern</t>
  </si>
  <si>
    <t>Kings</t>
  </si>
  <si>
    <t>Congressional District 20 (2000)</t>
  </si>
  <si>
    <t>Tulare</t>
  </si>
  <si>
    <t>Congressional District 21 (2000)</t>
  </si>
  <si>
    <t>Los Angeles</t>
  </si>
  <si>
    <t>San Luis Obispo</t>
  </si>
  <si>
    <t>Congressional District 22 (2000)</t>
  </si>
  <si>
    <t>Santa Barbara</t>
  </si>
  <si>
    <t>Ventura</t>
  </si>
  <si>
    <t>Congressional District 23 (2000)</t>
  </si>
  <si>
    <t>Congressional District 24 (2000)</t>
  </si>
  <si>
    <t>Inyo</t>
  </si>
  <si>
    <t>Mono</t>
  </si>
  <si>
    <t>San Bernardino</t>
  </si>
  <si>
    <t>Congressional District 25 (2000)</t>
  </si>
  <si>
    <t>Congressional District 26 (2000)</t>
  </si>
  <si>
    <t>Congressional District 27 (2000)</t>
  </si>
  <si>
    <t>Congressional District 28 (2000)</t>
  </si>
  <si>
    <t>Congressional District 29 (2000)</t>
  </si>
  <si>
    <t>Congressional District 30 (2000)</t>
  </si>
  <si>
    <t>Congressional District 31 (2000)</t>
  </si>
  <si>
    <t>Congressional District 32 (2000)</t>
  </si>
  <si>
    <t>Congressional District 33 (2000)</t>
  </si>
  <si>
    <t>Congressional District 34 (2000)</t>
  </si>
  <si>
    <t>Congressional District 35 (2000)</t>
  </si>
  <si>
    <t>Congressional District 36 (2000)</t>
  </si>
  <si>
    <t>Congressional District 37 (2000)</t>
  </si>
  <si>
    <t>Congressional District 38 (2000)</t>
  </si>
  <si>
    <t>Congressional District 39 (2000)</t>
  </si>
  <si>
    <t>Orange</t>
  </si>
  <si>
    <t>Congressional District 40 (2000)</t>
  </si>
  <si>
    <t>Riverside</t>
  </si>
  <si>
    <t>Congressional District 41 (2000)</t>
  </si>
  <si>
    <t>Congressional District 42 (2000)</t>
  </si>
  <si>
    <t>Congressional District 43 (2000)</t>
  </si>
  <si>
    <t>Congressional District 44 (2000)</t>
  </si>
  <si>
    <t>Congressional District 45 (2000)</t>
  </si>
  <si>
    <t>Congressional District 46 (2000)</t>
  </si>
  <si>
    <t>Congressional District 47 (2000)</t>
  </si>
  <si>
    <t>Congressional District 48 (2000)</t>
  </si>
  <si>
    <t>San Diego</t>
  </si>
  <si>
    <t>Congressional District 49 (2000)</t>
  </si>
  <si>
    <t>Congressional District 50 (2000)</t>
  </si>
  <si>
    <t>Imperial</t>
  </si>
  <si>
    <t>Congressional District 51 (2000)</t>
  </si>
  <si>
    <t>Congressional District 52 (2000)</t>
  </si>
  <si>
    <t>Congressional District 53 (2000)</t>
  </si>
  <si>
    <t>Percent,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</si>
</sst>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workbookViewId="0" topLeftCell="A1">
      <selection activeCell="L5" sqref="L5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7" s="12" customFormat="1" ht="27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3:7" s="14" customFormat="1" ht="9"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</row>
    <row r="3" spans="1:7" ht="9">
      <c r="A3" s="5" t="s">
        <v>17</v>
      </c>
      <c r="C3" s="2"/>
      <c r="D3" s="2"/>
      <c r="E3" s="2"/>
      <c r="F3" s="2"/>
      <c r="G3" s="2"/>
    </row>
    <row r="4" spans="2:7" ht="9">
      <c r="B4" s="9" t="s">
        <v>10</v>
      </c>
      <c r="C4" s="3">
        <v>4264</v>
      </c>
      <c r="D4" s="3">
        <v>4513</v>
      </c>
      <c r="E4" s="3">
        <v>101</v>
      </c>
      <c r="F4" s="3">
        <v>174</v>
      </c>
      <c r="G4" s="3">
        <v>212</v>
      </c>
    </row>
    <row r="5" spans="2:7" ht="9">
      <c r="B5" s="9" t="s">
        <v>11</v>
      </c>
      <c r="C5" s="3">
        <v>38016</v>
      </c>
      <c r="D5" s="3">
        <v>22394</v>
      </c>
      <c r="E5" s="3">
        <v>557</v>
      </c>
      <c r="F5" s="3">
        <v>1487</v>
      </c>
      <c r="G5" s="3">
        <v>2246</v>
      </c>
    </row>
    <row r="6" spans="2:7" ht="9">
      <c r="B6" s="9" t="s">
        <v>12</v>
      </c>
      <c r="C6" s="3">
        <v>13812</v>
      </c>
      <c r="D6" s="3">
        <v>9619</v>
      </c>
      <c r="E6" s="3">
        <v>216</v>
      </c>
      <c r="F6" s="3">
        <v>409</v>
      </c>
      <c r="G6" s="3">
        <v>469</v>
      </c>
    </row>
    <row r="7" spans="2:7" ht="9">
      <c r="B7" s="9" t="s">
        <v>13</v>
      </c>
      <c r="C7" s="3">
        <v>23415</v>
      </c>
      <c r="D7" s="3">
        <v>11131</v>
      </c>
      <c r="E7" s="3">
        <v>302</v>
      </c>
      <c r="F7" s="3">
        <v>1952</v>
      </c>
      <c r="G7" s="3">
        <v>1044</v>
      </c>
    </row>
    <row r="8" spans="2:7" ht="9">
      <c r="B8" s="9" t="s">
        <v>14</v>
      </c>
      <c r="C8" s="3">
        <v>33577</v>
      </c>
      <c r="D8" s="3">
        <v>20012</v>
      </c>
      <c r="E8" s="3">
        <v>349</v>
      </c>
      <c r="F8" s="3">
        <v>859</v>
      </c>
      <c r="G8" s="3">
        <v>884</v>
      </c>
    </row>
    <row r="9" spans="2:7" ht="9">
      <c r="B9" s="9" t="s">
        <v>15</v>
      </c>
      <c r="C9" s="3">
        <v>20598</v>
      </c>
      <c r="D9" s="3">
        <v>11573</v>
      </c>
      <c r="E9" s="3">
        <v>201</v>
      </c>
      <c r="F9" s="3">
        <v>586</v>
      </c>
      <c r="G9" s="3">
        <v>706</v>
      </c>
    </row>
    <row r="10" spans="2:7" ht="9">
      <c r="B10" s="9" t="s">
        <v>16</v>
      </c>
      <c r="C10" s="3">
        <v>40387</v>
      </c>
      <c r="D10" s="3">
        <v>19255</v>
      </c>
      <c r="E10" s="3">
        <v>394</v>
      </c>
      <c r="F10" s="3">
        <v>987</v>
      </c>
      <c r="G10" s="3">
        <v>1207</v>
      </c>
    </row>
    <row r="11" spans="1:7" ht="9">
      <c r="A11" s="4" t="s">
        <v>18</v>
      </c>
      <c r="C11" s="3">
        <v>174069</v>
      </c>
      <c r="D11" s="3">
        <v>98497</v>
      </c>
      <c r="E11" s="3">
        <v>2120</v>
      </c>
      <c r="F11" s="3">
        <v>6454</v>
      </c>
      <c r="G11" s="3">
        <v>6768</v>
      </c>
    </row>
    <row r="12" spans="2:7" s="6" customFormat="1" ht="9">
      <c r="B12" s="10" t="s">
        <v>122</v>
      </c>
      <c r="C12" s="7">
        <f>C11/287908</f>
        <v>0.604599385914945</v>
      </c>
      <c r="D12" s="7">
        <f>D11/287908</f>
        <v>0.34211275824221626</v>
      </c>
      <c r="E12" s="7">
        <f>E11/287908</f>
        <v>0.007363463328563291</v>
      </c>
      <c r="F12" s="7">
        <f>F11/287908</f>
        <v>0.022416883171012963</v>
      </c>
      <c r="G12" s="7">
        <f>G11/287908</f>
        <v>0.02350750934326243</v>
      </c>
    </row>
    <row r="13" spans="2:7" ht="4.5" customHeight="1">
      <c r="B13" s="11"/>
      <c r="C13" s="3"/>
      <c r="D13" s="3"/>
      <c r="E13" s="3"/>
      <c r="F13" s="3"/>
      <c r="G13" s="3"/>
    </row>
    <row r="14" spans="1:7" ht="9">
      <c r="A14" s="5" t="s">
        <v>28</v>
      </c>
      <c r="B14" s="11"/>
      <c r="C14" s="3"/>
      <c r="D14" s="3"/>
      <c r="E14" s="3"/>
      <c r="F14" s="3"/>
      <c r="G14" s="3"/>
    </row>
    <row r="15" spans="2:7" ht="9">
      <c r="B15" s="9" t="s">
        <v>19</v>
      </c>
      <c r="C15" s="3">
        <v>35864</v>
      </c>
      <c r="D15" s="3">
        <v>37326</v>
      </c>
      <c r="E15" s="3">
        <v>806</v>
      </c>
      <c r="F15" s="3">
        <v>1738</v>
      </c>
      <c r="G15" s="3">
        <v>1928</v>
      </c>
    </row>
    <row r="16" spans="2:7" ht="9">
      <c r="B16" s="9" t="s">
        <v>20</v>
      </c>
      <c r="C16" s="3">
        <v>2228</v>
      </c>
      <c r="D16" s="3">
        <v>3657</v>
      </c>
      <c r="E16" s="3">
        <v>57</v>
      </c>
      <c r="F16" s="3">
        <v>68</v>
      </c>
      <c r="G16" s="3">
        <v>75</v>
      </c>
    </row>
    <row r="17" spans="2:7" ht="9">
      <c r="B17" s="9" t="s">
        <v>21</v>
      </c>
      <c r="C17" s="3">
        <v>3147</v>
      </c>
      <c r="D17" s="3">
        <v>5739</v>
      </c>
      <c r="E17" s="3">
        <v>94</v>
      </c>
      <c r="F17" s="3">
        <v>138</v>
      </c>
      <c r="G17" s="3">
        <v>173</v>
      </c>
    </row>
    <row r="18" spans="2:7" ht="9">
      <c r="B18" s="9" t="s">
        <v>22</v>
      </c>
      <c r="C18" s="3">
        <v>26795</v>
      </c>
      <c r="D18" s="3">
        <v>45667</v>
      </c>
      <c r="E18" s="3">
        <v>772</v>
      </c>
      <c r="F18" s="3">
        <v>1460</v>
      </c>
      <c r="G18" s="3">
        <v>1412</v>
      </c>
    </row>
    <row r="19" spans="2:7" ht="9">
      <c r="B19" s="9" t="s">
        <v>23</v>
      </c>
      <c r="C19" s="3">
        <v>8215</v>
      </c>
      <c r="D19" s="3">
        <v>11308</v>
      </c>
      <c r="E19" s="3">
        <v>176</v>
      </c>
      <c r="F19" s="3">
        <v>479</v>
      </c>
      <c r="G19" s="3">
        <v>399</v>
      </c>
    </row>
    <row r="20" spans="2:7" ht="9">
      <c r="B20" s="9" t="s">
        <v>24</v>
      </c>
      <c r="C20" s="3">
        <v>10864</v>
      </c>
      <c r="D20" s="3">
        <v>17824</v>
      </c>
      <c r="E20" s="3">
        <v>203</v>
      </c>
      <c r="F20" s="3">
        <v>350</v>
      </c>
      <c r="G20" s="3">
        <v>436</v>
      </c>
    </row>
    <row r="21" spans="2:7" ht="9">
      <c r="B21" s="9" t="s">
        <v>25</v>
      </c>
      <c r="C21" s="3">
        <v>8285</v>
      </c>
      <c r="D21" s="3">
        <v>13488</v>
      </c>
      <c r="E21" s="3">
        <v>270</v>
      </c>
      <c r="F21" s="3">
        <v>456</v>
      </c>
      <c r="G21" s="3">
        <v>403</v>
      </c>
    </row>
    <row r="22" spans="2:7" ht="9">
      <c r="B22" s="9" t="s">
        <v>26</v>
      </c>
      <c r="C22" s="3">
        <v>2960</v>
      </c>
      <c r="D22" s="3">
        <v>3068</v>
      </c>
      <c r="E22" s="3">
        <v>78</v>
      </c>
      <c r="F22" s="3">
        <v>156</v>
      </c>
      <c r="G22" s="3">
        <v>139</v>
      </c>
    </row>
    <row r="23" spans="2:7" ht="9">
      <c r="B23" s="9" t="s">
        <v>16</v>
      </c>
      <c r="C23" s="3">
        <v>3698</v>
      </c>
      <c r="D23" s="3">
        <v>4979</v>
      </c>
      <c r="E23" s="3">
        <v>53</v>
      </c>
      <c r="F23" s="3">
        <v>84</v>
      </c>
      <c r="G23" s="3">
        <v>133</v>
      </c>
    </row>
    <row r="24" spans="2:7" ht="9">
      <c r="B24" s="9" t="s">
        <v>27</v>
      </c>
      <c r="C24" s="3">
        <v>6926</v>
      </c>
      <c r="D24" s="3">
        <v>9925</v>
      </c>
      <c r="E24" s="3">
        <v>205</v>
      </c>
      <c r="F24" s="3">
        <v>337</v>
      </c>
      <c r="G24" s="3">
        <v>393</v>
      </c>
    </row>
    <row r="25" spans="1:7" ht="9">
      <c r="A25" s="4" t="s">
        <v>18</v>
      </c>
      <c r="C25" s="3">
        <v>108982</v>
      </c>
      <c r="D25" s="3">
        <v>152981</v>
      </c>
      <c r="E25" s="3">
        <v>2714</v>
      </c>
      <c r="F25" s="3">
        <v>5266</v>
      </c>
      <c r="G25" s="3">
        <v>5491</v>
      </c>
    </row>
    <row r="26" spans="2:7" s="6" customFormat="1" ht="9">
      <c r="B26" s="10" t="s">
        <v>122</v>
      </c>
      <c r="C26" s="7">
        <f>C25/275434</f>
        <v>0.39567373672095674</v>
      </c>
      <c r="D26" s="7">
        <f>D25/275434</f>
        <v>0.555417994873545</v>
      </c>
      <c r="E26" s="7">
        <f>E25/275434</f>
        <v>0.009853540231053537</v>
      </c>
      <c r="F26" s="7">
        <f>F25/275434</f>
        <v>0.01911891778066615</v>
      </c>
      <c r="G26" s="7">
        <f>G25/275434</f>
        <v>0.019935810393778546</v>
      </c>
    </row>
    <row r="27" spans="2:7" ht="4.5" customHeight="1">
      <c r="B27" s="11"/>
      <c r="C27" s="3"/>
      <c r="D27" s="3"/>
      <c r="E27" s="3"/>
      <c r="F27" s="3"/>
      <c r="G27" s="3"/>
    </row>
    <row r="28" spans="1:7" ht="9">
      <c r="A28" s="5" t="s">
        <v>34</v>
      </c>
      <c r="B28" s="11"/>
      <c r="C28" s="3"/>
      <c r="D28" s="3"/>
      <c r="E28" s="3"/>
      <c r="F28" s="3"/>
      <c r="G28" s="3"/>
    </row>
    <row r="29" spans="2:7" ht="9">
      <c r="B29" s="9" t="s">
        <v>29</v>
      </c>
      <c r="C29" s="3">
        <v>373</v>
      </c>
      <c r="D29" s="3">
        <v>289</v>
      </c>
      <c r="E29" s="3">
        <v>11</v>
      </c>
      <c r="F29" s="3">
        <v>3</v>
      </c>
      <c r="G29" s="3">
        <v>16</v>
      </c>
    </row>
    <row r="30" spans="2:7" ht="9">
      <c r="B30" s="9" t="s">
        <v>30</v>
      </c>
      <c r="C30" s="3">
        <v>7445</v>
      </c>
      <c r="D30" s="3">
        <v>9562</v>
      </c>
      <c r="E30" s="3">
        <v>139</v>
      </c>
      <c r="F30" s="3">
        <v>241</v>
      </c>
      <c r="G30" s="3">
        <v>271</v>
      </c>
    </row>
    <row r="31" spans="2:7" ht="9">
      <c r="B31" s="9" t="s">
        <v>31</v>
      </c>
      <c r="C31" s="3">
        <v>9339</v>
      </c>
      <c r="D31" s="3">
        <v>11865</v>
      </c>
      <c r="E31" s="3">
        <v>202</v>
      </c>
      <c r="F31" s="3">
        <v>406</v>
      </c>
      <c r="G31" s="3">
        <v>334</v>
      </c>
    </row>
    <row r="32" spans="2:7" ht="9">
      <c r="B32" s="9" t="s">
        <v>32</v>
      </c>
      <c r="C32" s="3">
        <v>115711</v>
      </c>
      <c r="D32" s="3">
        <v>126681</v>
      </c>
      <c r="E32" s="3">
        <v>1858</v>
      </c>
      <c r="F32" s="3">
        <v>2954</v>
      </c>
      <c r="G32" s="3">
        <v>2774</v>
      </c>
    </row>
    <row r="33" spans="2:7" ht="9">
      <c r="B33" s="9" t="s">
        <v>33</v>
      </c>
      <c r="C33" s="3">
        <v>2870</v>
      </c>
      <c r="D33" s="3">
        <v>3175</v>
      </c>
      <c r="E33" s="3">
        <v>40</v>
      </c>
      <c r="F33" s="3">
        <v>75</v>
      </c>
      <c r="G33" s="3">
        <v>72</v>
      </c>
    </row>
    <row r="34" spans="1:7" ht="9">
      <c r="A34" s="4" t="s">
        <v>18</v>
      </c>
      <c r="C34" s="3">
        <v>135738</v>
      </c>
      <c r="D34" s="3">
        <v>151572</v>
      </c>
      <c r="E34" s="3">
        <v>2250</v>
      </c>
      <c r="F34" s="3">
        <v>3679</v>
      </c>
      <c r="G34" s="3">
        <v>3467</v>
      </c>
    </row>
    <row r="35" spans="2:7" s="6" customFormat="1" ht="9">
      <c r="B35" s="10" t="s">
        <v>122</v>
      </c>
      <c r="C35" s="7">
        <f>C34/296706</f>
        <v>0.45748316515338416</v>
      </c>
      <c r="D35" s="7">
        <f>D34/296706</f>
        <v>0.5108491233746537</v>
      </c>
      <c r="E35" s="7">
        <f>E34/296706</f>
        <v>0.007583264241370245</v>
      </c>
      <c r="F35" s="7">
        <f>F34/296706</f>
        <v>0.012399479619556059</v>
      </c>
      <c r="G35" s="7">
        <f>G34/296706</f>
        <v>0.011684967611035841</v>
      </c>
    </row>
    <row r="36" spans="2:7" ht="4.5" customHeight="1">
      <c r="B36" s="11"/>
      <c r="C36" s="3"/>
      <c r="D36" s="3"/>
      <c r="E36" s="3"/>
      <c r="F36" s="3"/>
      <c r="G36" s="3"/>
    </row>
    <row r="37" spans="1:7" ht="9">
      <c r="A37" s="5" t="s">
        <v>42</v>
      </c>
      <c r="B37" s="11"/>
      <c r="C37" s="3"/>
      <c r="D37" s="3"/>
      <c r="E37" s="3"/>
      <c r="F37" s="3"/>
      <c r="G37" s="3"/>
    </row>
    <row r="38" spans="2:7" ht="9">
      <c r="B38" s="9" t="s">
        <v>19</v>
      </c>
      <c r="C38" s="3">
        <v>6648</v>
      </c>
      <c r="D38" s="3">
        <v>9120</v>
      </c>
      <c r="E38" s="3">
        <v>270</v>
      </c>
      <c r="F38" s="3">
        <v>390</v>
      </c>
      <c r="G38" s="3">
        <v>457</v>
      </c>
    </row>
    <row r="39" spans="2:7" ht="9">
      <c r="B39" s="9" t="s">
        <v>35</v>
      </c>
      <c r="C39" s="3">
        <v>33715</v>
      </c>
      <c r="D39" s="3">
        <v>47775</v>
      </c>
      <c r="E39" s="3">
        <v>665</v>
      </c>
      <c r="F39" s="3">
        <v>1285</v>
      </c>
      <c r="G39" s="3">
        <v>1743</v>
      </c>
    </row>
    <row r="40" spans="2:7" ht="9">
      <c r="B40" s="9" t="s">
        <v>36</v>
      </c>
      <c r="C40" s="3">
        <v>3655</v>
      </c>
      <c r="D40" s="3">
        <v>7051</v>
      </c>
      <c r="E40" s="3">
        <v>147</v>
      </c>
      <c r="F40" s="3">
        <v>219</v>
      </c>
      <c r="G40" s="3">
        <v>223</v>
      </c>
    </row>
    <row r="41" spans="2:7" ht="9">
      <c r="B41" s="9" t="s">
        <v>37</v>
      </c>
      <c r="C41" s="3">
        <v>1253</v>
      </c>
      <c r="D41" s="3">
        <v>2916</v>
      </c>
      <c r="E41" s="3">
        <v>53</v>
      </c>
      <c r="F41" s="3">
        <v>111</v>
      </c>
      <c r="G41" s="3">
        <v>67</v>
      </c>
    </row>
    <row r="42" spans="2:7" ht="9">
      <c r="B42" s="9" t="s">
        <v>38</v>
      </c>
      <c r="C42" s="3">
        <v>24367</v>
      </c>
      <c r="D42" s="3">
        <v>26321</v>
      </c>
      <c r="E42" s="3">
        <v>453</v>
      </c>
      <c r="F42" s="3">
        <v>1065</v>
      </c>
      <c r="G42" s="3">
        <v>1013</v>
      </c>
    </row>
    <row r="43" spans="2:7" ht="9">
      <c r="B43" s="9" t="s">
        <v>39</v>
      </c>
      <c r="C43" s="3">
        <v>59554</v>
      </c>
      <c r="D43" s="3">
        <v>85163</v>
      </c>
      <c r="E43" s="3">
        <v>856</v>
      </c>
      <c r="F43" s="3">
        <v>2230</v>
      </c>
      <c r="G43" s="3">
        <v>2197</v>
      </c>
    </row>
    <row r="44" spans="2:7" ht="9">
      <c r="B44" s="9" t="s">
        <v>40</v>
      </c>
      <c r="C44" s="3">
        <v>4347</v>
      </c>
      <c r="D44" s="3">
        <v>6019</v>
      </c>
      <c r="E44" s="3">
        <v>120</v>
      </c>
      <c r="F44" s="3">
        <v>251</v>
      </c>
      <c r="G44" s="3">
        <v>243</v>
      </c>
    </row>
    <row r="45" spans="2:7" ht="9">
      <c r="B45" s="9" t="s">
        <v>32</v>
      </c>
      <c r="C45" s="3">
        <v>5400</v>
      </c>
      <c r="D45" s="3">
        <v>8024</v>
      </c>
      <c r="E45" s="3">
        <v>116</v>
      </c>
      <c r="F45" s="3">
        <v>176</v>
      </c>
      <c r="G45" s="3">
        <v>155</v>
      </c>
    </row>
    <row r="46" spans="2:7" ht="9">
      <c r="B46" s="9" t="s">
        <v>41</v>
      </c>
      <c r="C46" s="3">
        <v>679</v>
      </c>
      <c r="D46" s="3">
        <v>1143</v>
      </c>
      <c r="E46" s="3">
        <v>23</v>
      </c>
      <c r="F46" s="3">
        <v>64</v>
      </c>
      <c r="G46" s="3">
        <v>37</v>
      </c>
    </row>
    <row r="47" spans="1:7" ht="9">
      <c r="A47" s="4" t="s">
        <v>18</v>
      </c>
      <c r="C47" s="3">
        <v>139618</v>
      </c>
      <c r="D47" s="3">
        <v>193532</v>
      </c>
      <c r="E47" s="3">
        <v>2703</v>
      </c>
      <c r="F47" s="3">
        <v>5791</v>
      </c>
      <c r="G47" s="3">
        <v>6135</v>
      </c>
    </row>
    <row r="48" spans="2:7" s="6" customFormat="1" ht="9">
      <c r="B48" s="10" t="s">
        <v>122</v>
      </c>
      <c r="C48" s="7">
        <f>C47/347779</f>
        <v>0.4014560971191475</v>
      </c>
      <c r="D48" s="7">
        <f>D47/347779</f>
        <v>0.5564798334574543</v>
      </c>
      <c r="E48" s="7">
        <f>E47/347779</f>
        <v>0.007772177158482829</v>
      </c>
      <c r="F48" s="7">
        <f>F47/347779</f>
        <v>0.016651379180456553</v>
      </c>
      <c r="G48" s="7">
        <f>G47/347779</f>
        <v>0.017640513084458808</v>
      </c>
    </row>
    <row r="49" spans="2:7" ht="4.5" customHeight="1">
      <c r="B49" s="11"/>
      <c r="C49" s="3"/>
      <c r="D49" s="3"/>
      <c r="E49" s="3"/>
      <c r="F49" s="3"/>
      <c r="G49" s="3"/>
    </row>
    <row r="50" spans="1:7" ht="9">
      <c r="A50" s="5" t="s">
        <v>43</v>
      </c>
      <c r="B50" s="11"/>
      <c r="C50" s="3"/>
      <c r="D50" s="3"/>
      <c r="E50" s="3"/>
      <c r="F50" s="3"/>
      <c r="G50" s="3"/>
    </row>
    <row r="51" spans="2:7" ht="9">
      <c r="B51" s="9" t="s">
        <v>32</v>
      </c>
      <c r="C51" s="3">
        <v>130254</v>
      </c>
      <c r="D51" s="3">
        <v>61724</v>
      </c>
      <c r="E51" s="3">
        <v>1430</v>
      </c>
      <c r="F51" s="3">
        <v>2731</v>
      </c>
      <c r="G51" s="3">
        <v>4048</v>
      </c>
    </row>
    <row r="52" spans="1:7" ht="9">
      <c r="A52" s="4" t="s">
        <v>18</v>
      </c>
      <c r="C52" s="3">
        <v>130254</v>
      </c>
      <c r="D52" s="3">
        <v>61724</v>
      </c>
      <c r="E52" s="3">
        <v>1430</v>
      </c>
      <c r="F52" s="3">
        <v>2731</v>
      </c>
      <c r="G52" s="3">
        <v>4048</v>
      </c>
    </row>
    <row r="53" spans="2:7" s="6" customFormat="1" ht="9">
      <c r="B53" s="10" t="s">
        <v>122</v>
      </c>
      <c r="C53" s="7">
        <f>C52/200187</f>
        <v>0.6506616313746647</v>
      </c>
      <c r="D53" s="7">
        <f>D52/200187</f>
        <v>0.30833170985128905</v>
      </c>
      <c r="E53" s="7">
        <f>E52/200187</f>
        <v>0.007143320994869797</v>
      </c>
      <c r="F53" s="7">
        <f>F52/200187</f>
        <v>0.013642244501391199</v>
      </c>
      <c r="G53" s="7">
        <f>G52/200187</f>
        <v>0.02022109327778527</v>
      </c>
    </row>
    <row r="54" spans="2:7" ht="4.5" customHeight="1">
      <c r="B54" s="11"/>
      <c r="C54" s="3"/>
      <c r="D54" s="3"/>
      <c r="E54" s="3"/>
      <c r="F54" s="3"/>
      <c r="G54" s="3"/>
    </row>
    <row r="55" spans="1:7" ht="9">
      <c r="A55" s="5" t="s">
        <v>45</v>
      </c>
      <c r="B55" s="11"/>
      <c r="C55" s="3"/>
      <c r="D55" s="3"/>
      <c r="E55" s="3"/>
      <c r="F55" s="3"/>
      <c r="G55" s="3"/>
    </row>
    <row r="56" spans="2:7" ht="9">
      <c r="B56" s="9" t="s">
        <v>44</v>
      </c>
      <c r="C56" s="3">
        <v>94164</v>
      </c>
      <c r="D56" s="3">
        <v>34301</v>
      </c>
      <c r="E56" s="3">
        <v>506</v>
      </c>
      <c r="F56" s="3">
        <v>1999</v>
      </c>
      <c r="G56" s="3">
        <v>1915</v>
      </c>
    </row>
    <row r="57" spans="2:7" ht="9">
      <c r="B57" s="9" t="s">
        <v>15</v>
      </c>
      <c r="C57" s="3">
        <v>122526</v>
      </c>
      <c r="D57" s="3">
        <v>52865</v>
      </c>
      <c r="E57" s="3">
        <v>1237</v>
      </c>
      <c r="F57" s="3">
        <v>3395</v>
      </c>
      <c r="G57" s="3">
        <v>4256</v>
      </c>
    </row>
    <row r="58" spans="1:7" ht="9">
      <c r="A58" s="4" t="s">
        <v>18</v>
      </c>
      <c r="C58" s="3">
        <v>216690</v>
      </c>
      <c r="D58" s="3">
        <v>87166</v>
      </c>
      <c r="E58" s="3">
        <v>1743</v>
      </c>
      <c r="F58" s="3">
        <v>5394</v>
      </c>
      <c r="G58" s="3">
        <v>6171</v>
      </c>
    </row>
    <row r="59" spans="2:7" s="6" customFormat="1" ht="9">
      <c r="B59" s="10" t="s">
        <v>122</v>
      </c>
      <c r="C59" s="7">
        <f>C58/317164</f>
        <v>0.6832112093428006</v>
      </c>
      <c r="D59" s="7">
        <f>D58/317164</f>
        <v>0.2748294257860287</v>
      </c>
      <c r="E59" s="7">
        <f>E58/317164</f>
        <v>0.005495579573974348</v>
      </c>
      <c r="F59" s="7">
        <f>F58/317164</f>
        <v>0.017006974309820788</v>
      </c>
      <c r="G59" s="7">
        <f>G58/317164</f>
        <v>0.019456810987375617</v>
      </c>
    </row>
    <row r="60" spans="2:7" ht="4.5" customHeight="1">
      <c r="B60" s="11"/>
      <c r="C60" s="3"/>
      <c r="D60" s="3"/>
      <c r="E60" s="3"/>
      <c r="F60" s="3"/>
      <c r="G60" s="3"/>
    </row>
    <row r="61" spans="1:7" ht="9">
      <c r="A61" s="5" t="s">
        <v>47</v>
      </c>
      <c r="B61" s="11"/>
      <c r="C61" s="3"/>
      <c r="D61" s="3"/>
      <c r="E61" s="3"/>
      <c r="F61" s="3"/>
      <c r="G61" s="3"/>
    </row>
    <row r="62" spans="2:7" ht="9">
      <c r="B62" s="9" t="s">
        <v>46</v>
      </c>
      <c r="C62" s="3">
        <v>99951</v>
      </c>
      <c r="D62" s="3">
        <v>31381</v>
      </c>
      <c r="E62" s="3">
        <v>809</v>
      </c>
      <c r="F62" s="3">
        <v>1875</v>
      </c>
      <c r="G62" s="3">
        <v>2691</v>
      </c>
    </row>
    <row r="63" spans="2:7" ht="9">
      <c r="B63" s="9" t="s">
        <v>33</v>
      </c>
      <c r="C63" s="3">
        <v>56862</v>
      </c>
      <c r="D63" s="3">
        <v>29530</v>
      </c>
      <c r="E63" s="3">
        <v>537</v>
      </c>
      <c r="F63" s="3">
        <v>1159</v>
      </c>
      <c r="G63" s="3">
        <v>1481</v>
      </c>
    </row>
    <row r="64" spans="1:7" ht="9">
      <c r="A64" s="4" t="s">
        <v>18</v>
      </c>
      <c r="C64" s="3">
        <v>156813</v>
      </c>
      <c r="D64" s="3">
        <v>60911</v>
      </c>
      <c r="E64" s="3">
        <v>1346</v>
      </c>
      <c r="F64" s="3">
        <v>3034</v>
      </c>
      <c r="G64" s="3">
        <v>4172</v>
      </c>
    </row>
    <row r="65" spans="2:7" s="6" customFormat="1" ht="9">
      <c r="B65" s="10" t="s">
        <v>122</v>
      </c>
      <c r="C65" s="7">
        <f>C64/226276</f>
        <v>0.693016493132281</v>
      </c>
      <c r="D65" s="7">
        <f>D64/226276</f>
        <v>0.269188955081405</v>
      </c>
      <c r="E65" s="7">
        <f>E64/226276</f>
        <v>0.0059484876876027505</v>
      </c>
      <c r="F65" s="7">
        <f>F64/226276</f>
        <v>0.013408403896126854</v>
      </c>
      <c r="G65" s="7">
        <f>G64/226276</f>
        <v>0.018437660202584454</v>
      </c>
    </row>
    <row r="66" spans="2:7" ht="4.5" customHeight="1">
      <c r="B66" s="11"/>
      <c r="C66" s="3"/>
      <c r="D66" s="3"/>
      <c r="E66" s="3"/>
      <c r="F66" s="3"/>
      <c r="G66" s="3"/>
    </row>
    <row r="67" spans="1:7" ht="9">
      <c r="A67" s="5" t="s">
        <v>49</v>
      </c>
      <c r="B67" s="11"/>
      <c r="C67" s="3"/>
      <c r="D67" s="3"/>
      <c r="E67" s="3"/>
      <c r="F67" s="3"/>
      <c r="G67" s="3"/>
    </row>
    <row r="68" spans="2:7" ht="9">
      <c r="B68" s="9" t="s">
        <v>48</v>
      </c>
      <c r="C68" s="3">
        <v>227901</v>
      </c>
      <c r="D68" s="3">
        <v>31889</v>
      </c>
      <c r="E68" s="3">
        <v>1249</v>
      </c>
      <c r="F68" s="3">
        <v>5100</v>
      </c>
      <c r="G68" s="3">
        <v>6101</v>
      </c>
    </row>
    <row r="69" spans="1:7" ht="9">
      <c r="A69" s="4" t="s">
        <v>18</v>
      </c>
      <c r="C69" s="3">
        <v>227901</v>
      </c>
      <c r="D69" s="3">
        <v>31889</v>
      </c>
      <c r="E69" s="3">
        <v>1249</v>
      </c>
      <c r="F69" s="3">
        <v>5100</v>
      </c>
      <c r="G69" s="3">
        <v>6101</v>
      </c>
    </row>
    <row r="70" spans="2:7" s="6" customFormat="1" ht="9">
      <c r="B70" s="10" t="s">
        <v>122</v>
      </c>
      <c r="C70" s="7">
        <f>C69/272245</f>
        <v>0.8371173024297967</v>
      </c>
      <c r="D70" s="7">
        <f>D69/272245</f>
        <v>0.11713346434277948</v>
      </c>
      <c r="E70" s="7">
        <f>E69/272245</f>
        <v>0.0045877793898877845</v>
      </c>
      <c r="F70" s="7">
        <f>F69/272245</f>
        <v>0.01873312641187166</v>
      </c>
      <c r="G70" s="7">
        <f>G69/272245</f>
        <v>0.022409961615456667</v>
      </c>
    </row>
    <row r="71" spans="2:7" ht="4.5" customHeight="1">
      <c r="B71" s="11"/>
      <c r="C71" s="3"/>
      <c r="D71" s="3"/>
      <c r="E71" s="3"/>
      <c r="F71" s="3"/>
      <c r="G71" s="3"/>
    </row>
    <row r="72" spans="1:7" ht="9">
      <c r="A72" s="5" t="s">
        <v>51</v>
      </c>
      <c r="B72" s="11"/>
      <c r="C72" s="3"/>
      <c r="D72" s="3"/>
      <c r="E72" s="3"/>
      <c r="F72" s="3"/>
      <c r="G72" s="3"/>
    </row>
    <row r="73" spans="2:7" ht="9">
      <c r="B73" s="9" t="s">
        <v>50</v>
      </c>
      <c r="C73" s="3">
        <v>213827</v>
      </c>
      <c r="D73" s="3">
        <v>28246</v>
      </c>
      <c r="E73" s="3">
        <v>988</v>
      </c>
      <c r="F73" s="3">
        <v>3231</v>
      </c>
      <c r="G73" s="3">
        <v>7170</v>
      </c>
    </row>
    <row r="74" spans="1:7" ht="9">
      <c r="A74" s="4" t="s">
        <v>18</v>
      </c>
      <c r="C74" s="3">
        <v>213827</v>
      </c>
      <c r="D74" s="3">
        <v>28246</v>
      </c>
      <c r="E74" s="3">
        <v>988</v>
      </c>
      <c r="F74" s="3">
        <v>3231</v>
      </c>
      <c r="G74" s="3">
        <v>7170</v>
      </c>
    </row>
    <row r="75" spans="2:7" s="6" customFormat="1" ht="9">
      <c r="B75" s="10" t="s">
        <v>122</v>
      </c>
      <c r="C75" s="7">
        <f>C74/253462</f>
        <v>0.8436254744300921</v>
      </c>
      <c r="D75" s="7">
        <f>D74/253462</f>
        <v>0.11144076824139319</v>
      </c>
      <c r="E75" s="7">
        <f>E74/253462</f>
        <v>0.003898020216048165</v>
      </c>
      <c r="F75" s="7">
        <f>F74/253462</f>
        <v>0.012747472993979374</v>
      </c>
      <c r="G75" s="7">
        <f>G74/253462</f>
        <v>0.02828826411848719</v>
      </c>
    </row>
    <row r="76" spans="2:7" ht="4.5" customHeight="1">
      <c r="B76" s="11"/>
      <c r="C76" s="3"/>
      <c r="D76" s="3"/>
      <c r="E76" s="3"/>
      <c r="F76" s="3"/>
      <c r="G76" s="3"/>
    </row>
    <row r="77" spans="1:7" ht="9">
      <c r="A77" s="5" t="s">
        <v>52</v>
      </c>
      <c r="B77" s="11"/>
      <c r="C77" s="3"/>
      <c r="D77" s="3"/>
      <c r="E77" s="3"/>
      <c r="F77" s="3"/>
      <c r="G77" s="3"/>
    </row>
    <row r="78" spans="2:7" ht="9">
      <c r="B78" s="9" t="s">
        <v>50</v>
      </c>
      <c r="C78" s="3">
        <v>18124</v>
      </c>
      <c r="D78" s="3">
        <v>14984</v>
      </c>
      <c r="E78" s="3">
        <v>172</v>
      </c>
      <c r="F78" s="3">
        <v>447</v>
      </c>
      <c r="G78" s="3">
        <v>398</v>
      </c>
    </row>
    <row r="79" spans="2:7" ht="9">
      <c r="B79" s="9" t="s">
        <v>46</v>
      </c>
      <c r="C79" s="3">
        <v>123048</v>
      </c>
      <c r="D79" s="3">
        <v>70410</v>
      </c>
      <c r="E79" s="3">
        <v>980</v>
      </c>
      <c r="F79" s="3">
        <v>2646</v>
      </c>
      <c r="G79" s="3">
        <v>2699</v>
      </c>
    </row>
    <row r="80" spans="2:7" ht="9">
      <c r="B80" s="9" t="s">
        <v>32</v>
      </c>
      <c r="C80" s="3">
        <v>651</v>
      </c>
      <c r="D80" s="3">
        <v>555</v>
      </c>
      <c r="E80" s="3">
        <v>10</v>
      </c>
      <c r="F80" s="3">
        <v>8</v>
      </c>
      <c r="G80" s="3">
        <v>18</v>
      </c>
    </row>
    <row r="81" spans="2:7" ht="9">
      <c r="B81" s="9" t="s">
        <v>33</v>
      </c>
      <c r="C81" s="3">
        <v>30047</v>
      </c>
      <c r="D81" s="3">
        <v>18649</v>
      </c>
      <c r="E81" s="3">
        <v>371</v>
      </c>
      <c r="F81" s="3">
        <v>747</v>
      </c>
      <c r="G81" s="3">
        <v>802</v>
      </c>
    </row>
    <row r="82" spans="1:7" ht="9">
      <c r="A82" s="4" t="s">
        <v>18</v>
      </c>
      <c r="C82" s="3">
        <v>171870</v>
      </c>
      <c r="D82" s="3">
        <v>104598</v>
      </c>
      <c r="E82" s="3">
        <v>1533</v>
      </c>
      <c r="F82" s="3">
        <v>3848</v>
      </c>
      <c r="G82" s="3">
        <v>3917</v>
      </c>
    </row>
    <row r="83" spans="2:7" s="6" customFormat="1" ht="9">
      <c r="B83" s="10" t="s">
        <v>122</v>
      </c>
      <c r="C83" s="7">
        <f>C82/285766</f>
        <v>0.6014361400586494</v>
      </c>
      <c r="D83" s="7">
        <f>D82/285766</f>
        <v>0.36602674915840233</v>
      </c>
      <c r="E83" s="7">
        <f>E82/285766</f>
        <v>0.005364529020247335</v>
      </c>
      <c r="F83" s="7">
        <f>F82/285766</f>
        <v>0.0134655627331453</v>
      </c>
      <c r="G83" s="7">
        <f>G82/285766</f>
        <v>0.01370701902955565</v>
      </c>
    </row>
    <row r="84" spans="2:7" ht="4.5" customHeight="1">
      <c r="B84" s="11"/>
      <c r="C84" s="3"/>
      <c r="D84" s="3"/>
      <c r="E84" s="3"/>
      <c r="F84" s="3"/>
      <c r="G84" s="3"/>
    </row>
    <row r="85" spans="1:7" ht="9">
      <c r="A85" s="5" t="s">
        <v>55</v>
      </c>
      <c r="B85" s="11"/>
      <c r="C85" s="3"/>
      <c r="D85" s="3"/>
      <c r="E85" s="3"/>
      <c r="F85" s="3"/>
      <c r="G85" s="3"/>
    </row>
    <row r="86" spans="2:7" ht="9">
      <c r="B86" s="9" t="s">
        <v>50</v>
      </c>
      <c r="C86" s="3">
        <v>23064</v>
      </c>
      <c r="D86" s="3">
        <v>17256</v>
      </c>
      <c r="E86" s="3">
        <v>197</v>
      </c>
      <c r="F86" s="3">
        <v>621</v>
      </c>
      <c r="G86" s="3">
        <v>534</v>
      </c>
    </row>
    <row r="87" spans="2:7" ht="9">
      <c r="B87" s="9" t="s">
        <v>46</v>
      </c>
      <c r="C87" s="3">
        <v>35906</v>
      </c>
      <c r="D87" s="3">
        <v>33768</v>
      </c>
      <c r="E87" s="3">
        <v>301</v>
      </c>
      <c r="F87" s="3">
        <v>664</v>
      </c>
      <c r="G87" s="3">
        <v>654</v>
      </c>
    </row>
    <row r="88" spans="2:7" ht="9">
      <c r="B88" s="9" t="s">
        <v>53</v>
      </c>
      <c r="C88" s="3">
        <v>70449</v>
      </c>
      <c r="D88" s="3">
        <v>70538</v>
      </c>
      <c r="E88" s="3">
        <v>1070</v>
      </c>
      <c r="F88" s="3">
        <v>1821</v>
      </c>
      <c r="G88" s="3">
        <v>2464</v>
      </c>
    </row>
    <row r="89" spans="2:7" ht="9">
      <c r="B89" s="9" t="s">
        <v>54</v>
      </c>
      <c r="C89" s="3">
        <v>8896</v>
      </c>
      <c r="D89" s="3">
        <v>6946</v>
      </c>
      <c r="E89" s="3">
        <v>146</v>
      </c>
      <c r="F89" s="3">
        <v>260</v>
      </c>
      <c r="G89" s="3">
        <v>246</v>
      </c>
    </row>
    <row r="90" spans="1:7" ht="9">
      <c r="A90" s="4" t="s">
        <v>18</v>
      </c>
      <c r="C90" s="3">
        <v>138315</v>
      </c>
      <c r="D90" s="3">
        <v>128508</v>
      </c>
      <c r="E90" s="3">
        <v>1714</v>
      </c>
      <c r="F90" s="3">
        <v>3366</v>
      </c>
      <c r="G90" s="3">
        <v>3898</v>
      </c>
    </row>
    <row r="91" spans="2:7" s="6" customFormat="1" ht="9">
      <c r="B91" s="10" t="s">
        <v>122</v>
      </c>
      <c r="C91" s="7">
        <f>C90/275801</f>
        <v>0.5015028952034256</v>
      </c>
      <c r="D91" s="7">
        <f>D90/275801</f>
        <v>0.4659446484965609</v>
      </c>
      <c r="E91" s="7">
        <f>E90/275801</f>
        <v>0.006214625762778235</v>
      </c>
      <c r="F91" s="7">
        <f>F90/275801</f>
        <v>0.012204451760508482</v>
      </c>
      <c r="G91" s="7">
        <f>G90/275801</f>
        <v>0.014133378776726697</v>
      </c>
    </row>
    <row r="92" spans="2:7" ht="4.5" customHeight="1">
      <c r="B92" s="11"/>
      <c r="C92" s="3"/>
      <c r="D92" s="3"/>
      <c r="E92" s="3"/>
      <c r="F92" s="3"/>
      <c r="G92" s="3"/>
    </row>
    <row r="93" spans="1:7" ht="9">
      <c r="A93" s="5" t="s">
        <v>57</v>
      </c>
      <c r="B93" s="11"/>
      <c r="C93" s="3"/>
      <c r="D93" s="3"/>
      <c r="E93" s="3"/>
      <c r="F93" s="3"/>
      <c r="G93" s="3"/>
    </row>
    <row r="94" spans="2:7" ht="9">
      <c r="B94" s="9" t="s">
        <v>48</v>
      </c>
      <c r="C94" s="3">
        <v>49292</v>
      </c>
      <c r="D94" s="3">
        <v>11140</v>
      </c>
      <c r="E94" s="3">
        <v>338</v>
      </c>
      <c r="F94" s="3">
        <v>1169</v>
      </c>
      <c r="G94" s="3">
        <v>1119</v>
      </c>
    </row>
    <row r="95" spans="2:7" ht="9">
      <c r="B95" s="9" t="s">
        <v>56</v>
      </c>
      <c r="C95" s="3">
        <v>140785</v>
      </c>
      <c r="D95" s="3">
        <v>51291</v>
      </c>
      <c r="E95" s="3">
        <v>791</v>
      </c>
      <c r="F95" s="3">
        <v>2748</v>
      </c>
      <c r="G95" s="3">
        <v>2794</v>
      </c>
    </row>
    <row r="96" spans="1:7" ht="9">
      <c r="A96" s="4" t="s">
        <v>18</v>
      </c>
      <c r="C96" s="3">
        <v>190077</v>
      </c>
      <c r="D96" s="3">
        <v>62431</v>
      </c>
      <c r="E96" s="3">
        <v>1129</v>
      </c>
      <c r="F96" s="3">
        <v>3917</v>
      </c>
      <c r="G96" s="3">
        <v>3913</v>
      </c>
    </row>
    <row r="97" spans="2:7" s="6" customFormat="1" ht="9">
      <c r="B97" s="10" t="s">
        <v>122</v>
      </c>
      <c r="C97" s="7">
        <f>C96/261470</f>
        <v>0.7269552912380005</v>
      </c>
      <c r="D97" s="7">
        <f>D96/261470</f>
        <v>0.23876926607258958</v>
      </c>
      <c r="E97" s="7">
        <f>E96/261470</f>
        <v>0.004317894978391403</v>
      </c>
      <c r="F97" s="7">
        <f>F96/261470</f>
        <v>0.014980686120778675</v>
      </c>
      <c r="G97" s="7">
        <f>G96/261470</f>
        <v>0.014965387998623169</v>
      </c>
    </row>
    <row r="98" spans="2:7" ht="4.5" customHeight="1">
      <c r="B98" s="11"/>
      <c r="C98" s="3"/>
      <c r="D98" s="3"/>
      <c r="E98" s="3"/>
      <c r="F98" s="3"/>
      <c r="G98" s="3"/>
    </row>
    <row r="99" spans="1:7" ht="9">
      <c r="A99" s="5" t="s">
        <v>58</v>
      </c>
      <c r="B99" s="11"/>
      <c r="C99" s="3"/>
      <c r="D99" s="3"/>
      <c r="E99" s="3"/>
      <c r="F99" s="3"/>
      <c r="G99" s="3"/>
    </row>
    <row r="100" spans="2:7" ht="9">
      <c r="B100" s="9" t="s">
        <v>50</v>
      </c>
      <c r="C100" s="3">
        <v>148877</v>
      </c>
      <c r="D100" s="3">
        <v>47480</v>
      </c>
      <c r="E100" s="3">
        <v>1365</v>
      </c>
      <c r="F100" s="3">
        <v>3065</v>
      </c>
      <c r="G100" s="3">
        <v>3749</v>
      </c>
    </row>
    <row r="101" spans="1:7" ht="9">
      <c r="A101" s="4" t="s">
        <v>18</v>
      </c>
      <c r="C101" s="3">
        <v>148877</v>
      </c>
      <c r="D101" s="3">
        <v>47480</v>
      </c>
      <c r="E101" s="3">
        <v>1365</v>
      </c>
      <c r="F101" s="3">
        <v>3065</v>
      </c>
      <c r="G101" s="3">
        <v>3749</v>
      </c>
    </row>
    <row r="102" spans="2:7" s="6" customFormat="1" ht="9">
      <c r="B102" s="10" t="s">
        <v>122</v>
      </c>
      <c r="C102" s="7">
        <f>C101/204536</f>
        <v>0.72787675519224</v>
      </c>
      <c r="D102" s="7">
        <f>D101/204536</f>
        <v>0.23213517424805413</v>
      </c>
      <c r="E102" s="7">
        <f>E101/204536</f>
        <v>0.0066736418038878245</v>
      </c>
      <c r="F102" s="7">
        <f>F101/204536</f>
        <v>0.014985137090781085</v>
      </c>
      <c r="G102" s="7">
        <f>G101/204536</f>
        <v>0.01832929166503696</v>
      </c>
    </row>
    <row r="103" spans="2:7" ht="4.5" customHeight="1">
      <c r="B103" s="11"/>
      <c r="C103" s="3"/>
      <c r="D103" s="3"/>
      <c r="E103" s="3"/>
      <c r="F103" s="3"/>
      <c r="G103" s="3"/>
    </row>
    <row r="104" spans="1:7" ht="9">
      <c r="A104" s="5" t="s">
        <v>60</v>
      </c>
      <c r="B104" s="11"/>
      <c r="C104" s="3"/>
      <c r="D104" s="3"/>
      <c r="E104" s="3"/>
      <c r="F104" s="3"/>
      <c r="G104" s="3"/>
    </row>
    <row r="105" spans="2:7" ht="9">
      <c r="B105" s="9" t="s">
        <v>56</v>
      </c>
      <c r="C105" s="3">
        <v>55500</v>
      </c>
      <c r="D105" s="3">
        <v>21880</v>
      </c>
      <c r="E105" s="3">
        <v>341</v>
      </c>
      <c r="F105" s="3">
        <v>1243</v>
      </c>
      <c r="G105" s="3">
        <v>921</v>
      </c>
    </row>
    <row r="106" spans="2:7" ht="9">
      <c r="B106" s="9" t="s">
        <v>54</v>
      </c>
      <c r="C106" s="3">
        <v>102438</v>
      </c>
      <c r="D106" s="3">
        <v>43561</v>
      </c>
      <c r="E106" s="3">
        <v>643</v>
      </c>
      <c r="F106" s="3">
        <v>2922</v>
      </c>
      <c r="G106" s="3">
        <v>1878</v>
      </c>
    </row>
    <row r="107" spans="2:7" ht="9">
      <c r="B107" s="9" t="s">
        <v>59</v>
      </c>
      <c r="C107" s="3">
        <v>23818</v>
      </c>
      <c r="D107" s="3">
        <v>11377</v>
      </c>
      <c r="E107" s="3">
        <v>299</v>
      </c>
      <c r="F107" s="3">
        <v>1027</v>
      </c>
      <c r="G107" s="3">
        <v>872</v>
      </c>
    </row>
    <row r="108" spans="1:7" ht="9">
      <c r="A108" s="4" t="s">
        <v>18</v>
      </c>
      <c r="C108" s="3">
        <v>181756</v>
      </c>
      <c r="D108" s="3">
        <v>76818</v>
      </c>
      <c r="E108" s="3">
        <v>1283</v>
      </c>
      <c r="F108" s="3">
        <v>5192</v>
      </c>
      <c r="G108" s="3">
        <v>3671</v>
      </c>
    </row>
    <row r="109" spans="2:7" s="6" customFormat="1" ht="9">
      <c r="B109" s="10" t="s">
        <v>122</v>
      </c>
      <c r="C109" s="7">
        <f>C108/268721</f>
        <v>0.6763743808634234</v>
      </c>
      <c r="D109" s="7">
        <f>D108/268721</f>
        <v>0.2858652654612033</v>
      </c>
      <c r="E109" s="7">
        <f>E108/268721</f>
        <v>0.004774468686853651</v>
      </c>
      <c r="F109" s="7">
        <f>F108/268721</f>
        <v>0.01932115465482787</v>
      </c>
      <c r="G109" s="7">
        <f>G108/268721</f>
        <v>0.0136610090019016</v>
      </c>
    </row>
    <row r="110" spans="2:7" ht="4.5" customHeight="1">
      <c r="B110" s="11"/>
      <c r="C110" s="3"/>
      <c r="D110" s="3"/>
      <c r="E110" s="3"/>
      <c r="F110" s="3"/>
      <c r="G110" s="3"/>
    </row>
    <row r="111" spans="1:7" ht="9">
      <c r="A111" s="5" t="s">
        <v>61</v>
      </c>
      <c r="B111" s="11"/>
      <c r="C111" s="3"/>
      <c r="D111" s="3"/>
      <c r="E111" s="3"/>
      <c r="F111" s="3"/>
      <c r="G111" s="3"/>
    </row>
    <row r="112" spans="2:7" ht="9">
      <c r="B112" s="9" t="s">
        <v>54</v>
      </c>
      <c r="C112" s="3">
        <v>142829</v>
      </c>
      <c r="D112" s="3">
        <v>67805</v>
      </c>
      <c r="E112" s="3">
        <v>1375</v>
      </c>
      <c r="F112" s="3">
        <v>4280</v>
      </c>
      <c r="G112" s="3">
        <v>3779</v>
      </c>
    </row>
    <row r="113" spans="1:7" ht="9">
      <c r="A113" s="4" t="s">
        <v>18</v>
      </c>
      <c r="C113" s="3">
        <v>142829</v>
      </c>
      <c r="D113" s="3">
        <v>67805</v>
      </c>
      <c r="E113" s="3">
        <v>1375</v>
      </c>
      <c r="F113" s="3">
        <v>4280</v>
      </c>
      <c r="G113" s="3">
        <v>3779</v>
      </c>
    </row>
    <row r="114" spans="2:7" s="6" customFormat="1" ht="9">
      <c r="B114" s="10" t="s">
        <v>122</v>
      </c>
      <c r="C114" s="7">
        <f>C113/220068</f>
        <v>0.6490221204355018</v>
      </c>
      <c r="D114" s="7">
        <f>D113/220068</f>
        <v>0.3081093116673028</v>
      </c>
      <c r="E114" s="7">
        <f>E113/220068</f>
        <v>0.006248068778741117</v>
      </c>
      <c r="F114" s="7">
        <f>F113/220068</f>
        <v>0.019448534089463256</v>
      </c>
      <c r="G114" s="7">
        <f>G113/220068</f>
        <v>0.01717196502899104</v>
      </c>
    </row>
    <row r="115" spans="2:7" ht="4.5" customHeight="1">
      <c r="B115" s="11"/>
      <c r="C115" s="3"/>
      <c r="D115" s="3"/>
      <c r="E115" s="3"/>
      <c r="F115" s="3"/>
      <c r="G115" s="3"/>
    </row>
    <row r="116" spans="1:7" ht="9">
      <c r="A116" s="5" t="s">
        <v>62</v>
      </c>
      <c r="B116" s="11"/>
      <c r="C116" s="3"/>
      <c r="D116" s="3"/>
      <c r="E116" s="3"/>
      <c r="F116" s="3"/>
      <c r="G116" s="3"/>
    </row>
    <row r="117" spans="2:7" ht="9">
      <c r="B117" s="9" t="s">
        <v>54</v>
      </c>
      <c r="C117" s="3">
        <v>126388</v>
      </c>
      <c r="D117" s="3">
        <v>53696</v>
      </c>
      <c r="E117" s="3">
        <v>1164</v>
      </c>
      <c r="F117" s="3">
        <v>3696</v>
      </c>
      <c r="G117" s="3">
        <v>3647</v>
      </c>
    </row>
    <row r="118" spans="1:7" ht="9">
      <c r="A118" s="4" t="s">
        <v>18</v>
      </c>
      <c r="C118" s="3">
        <v>126388</v>
      </c>
      <c r="D118" s="3">
        <v>53696</v>
      </c>
      <c r="E118" s="3">
        <v>1164</v>
      </c>
      <c r="F118" s="3">
        <v>3696</v>
      </c>
      <c r="G118" s="3">
        <v>3647</v>
      </c>
    </row>
    <row r="119" spans="2:7" s="6" customFormat="1" ht="9">
      <c r="B119" s="10" t="s">
        <v>122</v>
      </c>
      <c r="C119" s="7">
        <f>C118/188591</f>
        <v>0.6701698384334354</v>
      </c>
      <c r="D119" s="7">
        <f>D118/188591</f>
        <v>0.28472196446277925</v>
      </c>
      <c r="E119" s="7">
        <f>E118/188591</f>
        <v>0.006172086684942547</v>
      </c>
      <c r="F119" s="7">
        <f>F118/188591</f>
        <v>0.019597965968683552</v>
      </c>
      <c r="G119" s="7">
        <f>G118/188591</f>
        <v>0.01933814445015934</v>
      </c>
    </row>
    <row r="120" spans="2:7" ht="4.5" customHeight="1">
      <c r="B120" s="11"/>
      <c r="C120" s="3"/>
      <c r="D120" s="3"/>
      <c r="E120" s="3"/>
      <c r="F120" s="3"/>
      <c r="G120" s="3"/>
    </row>
    <row r="121" spans="1:7" ht="9">
      <c r="A121" s="5" t="s">
        <v>65</v>
      </c>
      <c r="B121" s="11"/>
      <c r="C121" s="3"/>
      <c r="D121" s="3"/>
      <c r="E121" s="3"/>
      <c r="F121" s="3"/>
      <c r="G121" s="3"/>
    </row>
    <row r="122" spans="2:7" ht="9">
      <c r="B122" s="9" t="s">
        <v>63</v>
      </c>
      <c r="C122" s="3">
        <v>76647</v>
      </c>
      <c r="D122" s="3">
        <v>40547</v>
      </c>
      <c r="E122" s="3">
        <v>957</v>
      </c>
      <c r="F122" s="3">
        <v>2603</v>
      </c>
      <c r="G122" s="3">
        <v>2263</v>
      </c>
    </row>
    <row r="123" spans="2:7" ht="9">
      <c r="B123" s="9" t="s">
        <v>64</v>
      </c>
      <c r="C123" s="3">
        <v>10349</v>
      </c>
      <c r="D123" s="3">
        <v>7365</v>
      </c>
      <c r="E123" s="3">
        <v>114</v>
      </c>
      <c r="F123" s="3">
        <v>348</v>
      </c>
      <c r="G123" s="3">
        <v>363</v>
      </c>
    </row>
    <row r="124" spans="2:7" ht="9">
      <c r="B124" s="9" t="s">
        <v>59</v>
      </c>
      <c r="C124" s="3">
        <v>61022</v>
      </c>
      <c r="D124" s="3">
        <v>16862</v>
      </c>
      <c r="E124" s="3">
        <v>696</v>
      </c>
      <c r="F124" s="3">
        <v>1769</v>
      </c>
      <c r="G124" s="3">
        <v>2457</v>
      </c>
    </row>
    <row r="125" spans="1:7" ht="9">
      <c r="A125" s="4" t="s">
        <v>18</v>
      </c>
      <c r="C125" s="3">
        <v>148018</v>
      </c>
      <c r="D125" s="3">
        <v>64774</v>
      </c>
      <c r="E125" s="3">
        <v>1767</v>
      </c>
      <c r="F125" s="3">
        <v>4720</v>
      </c>
      <c r="G125" s="3">
        <v>5083</v>
      </c>
    </row>
    <row r="126" spans="2:7" s="6" customFormat="1" ht="9">
      <c r="B126" s="10" t="s">
        <v>122</v>
      </c>
      <c r="C126" s="7">
        <f>C125/224362</f>
        <v>0.659728474518858</v>
      </c>
      <c r="D126" s="7">
        <f>D125/224362</f>
        <v>0.28870307806134726</v>
      </c>
      <c r="E126" s="7">
        <f>E125/224362</f>
        <v>0.007875665219600467</v>
      </c>
      <c r="F126" s="7">
        <f>F125/224362</f>
        <v>0.021037430580936167</v>
      </c>
      <c r="G126" s="7">
        <f>G125/224362</f>
        <v>0.022655351619258163</v>
      </c>
    </row>
    <row r="127" spans="2:7" ht="4.5" customHeight="1">
      <c r="B127" s="11"/>
      <c r="C127" s="3"/>
      <c r="D127" s="3"/>
      <c r="E127" s="3"/>
      <c r="F127" s="3"/>
      <c r="G127" s="3"/>
    </row>
    <row r="128" spans="1:7" ht="9">
      <c r="A128" s="5" t="s">
        <v>70</v>
      </c>
      <c r="B128" s="11"/>
      <c r="C128" s="3"/>
      <c r="D128" s="3"/>
      <c r="E128" s="3"/>
      <c r="F128" s="3"/>
      <c r="G128" s="3"/>
    </row>
    <row r="129" spans="2:7" ht="9">
      <c r="B129" s="9" t="s">
        <v>66</v>
      </c>
      <c r="C129" s="3">
        <v>346</v>
      </c>
      <c r="D129" s="3">
        <v>739</v>
      </c>
      <c r="E129" s="3">
        <v>3</v>
      </c>
      <c r="F129" s="3">
        <v>1</v>
      </c>
      <c r="G129" s="3">
        <v>8</v>
      </c>
    </row>
    <row r="130" spans="2:7" ht="9">
      <c r="B130" s="9" t="s">
        <v>67</v>
      </c>
      <c r="C130" s="3">
        <v>135</v>
      </c>
      <c r="D130" s="3">
        <v>364</v>
      </c>
      <c r="E130" s="3">
        <v>3</v>
      </c>
      <c r="F130" s="3">
        <v>2</v>
      </c>
      <c r="G130" s="3">
        <v>8</v>
      </c>
    </row>
    <row r="131" spans="2:7" ht="9">
      <c r="B131" s="9" t="s">
        <v>68</v>
      </c>
      <c r="C131" s="3">
        <v>27975</v>
      </c>
      <c r="D131" s="3">
        <v>26023</v>
      </c>
      <c r="E131" s="3">
        <v>494</v>
      </c>
      <c r="F131" s="3">
        <v>757</v>
      </c>
      <c r="G131" s="3">
        <v>1098</v>
      </c>
    </row>
    <row r="132" spans="2:7" ht="9">
      <c r="B132" s="9" t="s">
        <v>53</v>
      </c>
      <c r="C132" s="3">
        <v>28625</v>
      </c>
      <c r="D132" s="3">
        <v>9812</v>
      </c>
      <c r="E132" s="3">
        <v>430</v>
      </c>
      <c r="F132" s="3">
        <v>600</v>
      </c>
      <c r="G132" s="3">
        <v>1118</v>
      </c>
    </row>
    <row r="133" spans="2:7" ht="9">
      <c r="B133" s="9" t="s">
        <v>69</v>
      </c>
      <c r="C133" s="3">
        <v>32741</v>
      </c>
      <c r="D133" s="3">
        <v>25344</v>
      </c>
      <c r="E133" s="3">
        <v>504</v>
      </c>
      <c r="F133" s="3">
        <v>661</v>
      </c>
      <c r="G133" s="3">
        <v>1147</v>
      </c>
    </row>
    <row r="134" spans="1:7" ht="9">
      <c r="A134" s="4" t="s">
        <v>18</v>
      </c>
      <c r="C134" s="3">
        <v>89822</v>
      </c>
      <c r="D134" s="3">
        <v>62282</v>
      </c>
      <c r="E134" s="3">
        <v>1434</v>
      </c>
      <c r="F134" s="3">
        <v>2021</v>
      </c>
      <c r="G134" s="3">
        <v>3379</v>
      </c>
    </row>
    <row r="135" spans="2:7" s="6" customFormat="1" ht="9">
      <c r="B135" s="10" t="s">
        <v>122</v>
      </c>
      <c r="C135" s="7">
        <f>C134/158938</f>
        <v>0.5651386075073299</v>
      </c>
      <c r="D135" s="7">
        <f>D134/158938</f>
        <v>0.3918634939410336</v>
      </c>
      <c r="E135" s="7">
        <f>E134/158938</f>
        <v>0.009022386087656821</v>
      </c>
      <c r="F135" s="7">
        <f>F134/158938</f>
        <v>0.01271565012772276</v>
      </c>
      <c r="G135" s="7">
        <f>G134/158938</f>
        <v>0.021259862336256905</v>
      </c>
    </row>
    <row r="136" spans="2:7" ht="4.5" customHeight="1">
      <c r="B136" s="11"/>
      <c r="C136" s="3"/>
      <c r="D136" s="3"/>
      <c r="E136" s="3"/>
      <c r="F136" s="3"/>
      <c r="G136" s="3"/>
    </row>
    <row r="137" spans="1:7" ht="9">
      <c r="A137" s="5" t="s">
        <v>73</v>
      </c>
      <c r="B137" s="11"/>
      <c r="C137" s="3"/>
      <c r="D137" s="3"/>
      <c r="E137" s="3"/>
      <c r="F137" s="3"/>
      <c r="G137" s="3"/>
    </row>
    <row r="138" spans="2:7" ht="9">
      <c r="B138" s="9" t="s">
        <v>66</v>
      </c>
      <c r="C138" s="3">
        <v>38297</v>
      </c>
      <c r="D138" s="3">
        <v>47852</v>
      </c>
      <c r="E138" s="3">
        <v>287</v>
      </c>
      <c r="F138" s="3">
        <v>814</v>
      </c>
      <c r="G138" s="3">
        <v>1274</v>
      </c>
    </row>
    <row r="139" spans="2:7" ht="9">
      <c r="B139" s="9" t="s">
        <v>67</v>
      </c>
      <c r="C139" s="3">
        <v>14923</v>
      </c>
      <c r="D139" s="3">
        <v>21885</v>
      </c>
      <c r="E139" s="3">
        <v>201</v>
      </c>
      <c r="F139" s="3">
        <v>313</v>
      </c>
      <c r="G139" s="3">
        <v>633</v>
      </c>
    </row>
    <row r="140" spans="2:7" ht="9">
      <c r="B140" s="9" t="s">
        <v>71</v>
      </c>
      <c r="C140" s="3">
        <v>3437</v>
      </c>
      <c r="D140" s="3">
        <v>4751</v>
      </c>
      <c r="E140" s="3">
        <v>66</v>
      </c>
      <c r="F140" s="3">
        <v>113</v>
      </c>
      <c r="G140" s="3">
        <v>144</v>
      </c>
    </row>
    <row r="141" spans="2:7" ht="9">
      <c r="B141" s="9" t="s">
        <v>69</v>
      </c>
      <c r="C141" s="3">
        <v>34798</v>
      </c>
      <c r="D141" s="3">
        <v>46183</v>
      </c>
      <c r="E141" s="3">
        <v>558</v>
      </c>
      <c r="F141" s="3">
        <v>794</v>
      </c>
      <c r="G141" s="3">
        <v>1177</v>
      </c>
    </row>
    <row r="142" spans="2:7" ht="9">
      <c r="B142" s="9" t="s">
        <v>72</v>
      </c>
      <c r="C142" s="3">
        <v>11538</v>
      </c>
      <c r="D142" s="3">
        <v>13620</v>
      </c>
      <c r="E142" s="3">
        <v>226</v>
      </c>
      <c r="F142" s="3">
        <v>293</v>
      </c>
      <c r="G142" s="3">
        <v>319</v>
      </c>
    </row>
    <row r="143" spans="1:7" ht="9">
      <c r="A143" s="4" t="s">
        <v>18</v>
      </c>
      <c r="C143" s="3">
        <v>102993</v>
      </c>
      <c r="D143" s="3">
        <v>134291</v>
      </c>
      <c r="E143" s="3">
        <v>1338</v>
      </c>
      <c r="F143" s="3">
        <v>2327</v>
      </c>
      <c r="G143" s="3">
        <v>3547</v>
      </c>
    </row>
    <row r="144" spans="2:7" s="6" customFormat="1" ht="9">
      <c r="B144" s="10" t="s">
        <v>122</v>
      </c>
      <c r="C144" s="7">
        <f>C143/244496</f>
        <v>0.42124615535632487</v>
      </c>
      <c r="D144" s="7">
        <f>D143/244496</f>
        <v>0.5492564295530398</v>
      </c>
      <c r="E144" s="7">
        <f>E143/244496</f>
        <v>0.005472482167397421</v>
      </c>
      <c r="F144" s="7">
        <f>F143/244496</f>
        <v>0.009517538119233034</v>
      </c>
      <c r="G144" s="7">
        <f>G143/244496</f>
        <v>0.014507394804004974</v>
      </c>
    </row>
    <row r="145" spans="2:7" ht="4.5" customHeight="1">
      <c r="B145" s="11"/>
      <c r="C145" s="3"/>
      <c r="D145" s="3"/>
      <c r="E145" s="3"/>
      <c r="F145" s="3"/>
      <c r="G145" s="3"/>
    </row>
    <row r="146" spans="1:7" ht="9">
      <c r="A146" s="5" t="s">
        <v>76</v>
      </c>
      <c r="B146" s="11"/>
      <c r="C146" s="3"/>
      <c r="D146" s="3"/>
      <c r="E146" s="3"/>
      <c r="F146" s="3"/>
      <c r="G146" s="3"/>
    </row>
    <row r="147" spans="2:7" ht="9">
      <c r="B147" s="9" t="s">
        <v>66</v>
      </c>
      <c r="C147" s="3">
        <v>31612</v>
      </c>
      <c r="D147" s="3">
        <v>16621</v>
      </c>
      <c r="E147" s="3">
        <v>308</v>
      </c>
      <c r="F147" s="3">
        <v>722</v>
      </c>
      <c r="G147" s="3">
        <v>1049</v>
      </c>
    </row>
    <row r="148" spans="2:7" ht="9">
      <c r="B148" s="9" t="s">
        <v>74</v>
      </c>
      <c r="C148" s="3">
        <v>20565</v>
      </c>
      <c r="D148" s="3">
        <v>10236</v>
      </c>
      <c r="E148" s="3">
        <v>230</v>
      </c>
      <c r="F148" s="3">
        <v>675</v>
      </c>
      <c r="G148" s="3">
        <v>1116</v>
      </c>
    </row>
    <row r="149" spans="2:7" ht="9">
      <c r="B149" s="9" t="s">
        <v>75</v>
      </c>
      <c r="C149" s="3">
        <v>13485</v>
      </c>
      <c r="D149" s="3">
        <v>17075</v>
      </c>
      <c r="E149" s="3">
        <v>148</v>
      </c>
      <c r="F149" s="3">
        <v>330</v>
      </c>
      <c r="G149" s="3">
        <v>539</v>
      </c>
    </row>
    <row r="150" spans="1:7" ht="9">
      <c r="A150" s="4" t="s">
        <v>18</v>
      </c>
      <c r="C150" s="3">
        <v>65662</v>
      </c>
      <c r="D150" s="3">
        <v>43932</v>
      </c>
      <c r="E150" s="3">
        <v>686</v>
      </c>
      <c r="F150" s="3">
        <v>1727</v>
      </c>
      <c r="G150" s="3">
        <v>2704</v>
      </c>
    </row>
    <row r="151" spans="2:7" s="6" customFormat="1" ht="9">
      <c r="B151" s="10" t="s">
        <v>122</v>
      </c>
      <c r="C151" s="7">
        <f>C150/114711</f>
        <v>0.5724124103181037</v>
      </c>
      <c r="D151" s="7">
        <f>D150/114711</f>
        <v>0.3829798362842273</v>
      </c>
      <c r="E151" s="7">
        <f>E150/114711</f>
        <v>0.005980246009537011</v>
      </c>
      <c r="F151" s="7">
        <f>F150/114711</f>
        <v>0.01505522574121052</v>
      </c>
      <c r="G151" s="7">
        <f>G150/114711</f>
        <v>0.023572281646921395</v>
      </c>
    </row>
    <row r="152" spans="2:7" ht="4.5" customHeight="1">
      <c r="B152" s="11"/>
      <c r="C152" s="3"/>
      <c r="D152" s="3"/>
      <c r="E152" s="3"/>
      <c r="F152" s="3"/>
      <c r="G152" s="3"/>
    </row>
    <row r="153" spans="1:7" ht="9">
      <c r="A153" s="5" t="s">
        <v>78</v>
      </c>
      <c r="B153" s="11"/>
      <c r="C153" s="3"/>
      <c r="D153" s="3"/>
      <c r="E153" s="3"/>
      <c r="F153" s="3"/>
      <c r="G153" s="3"/>
    </row>
    <row r="154" spans="2:7" ht="9">
      <c r="B154" s="9" t="s">
        <v>66</v>
      </c>
      <c r="C154" s="3">
        <v>39594</v>
      </c>
      <c r="D154" s="3">
        <v>59725</v>
      </c>
      <c r="E154" s="3">
        <v>392</v>
      </c>
      <c r="F154" s="3">
        <v>968</v>
      </c>
      <c r="G154" s="3">
        <v>1574</v>
      </c>
    </row>
    <row r="155" spans="2:7" ht="9">
      <c r="B155" s="9" t="s">
        <v>77</v>
      </c>
      <c r="C155" s="3">
        <v>36181</v>
      </c>
      <c r="D155" s="3">
        <v>58066</v>
      </c>
      <c r="E155" s="3">
        <v>474</v>
      </c>
      <c r="F155" s="3">
        <v>990</v>
      </c>
      <c r="G155" s="3">
        <v>1798</v>
      </c>
    </row>
    <row r="156" spans="1:7" ht="9">
      <c r="A156" s="4" t="s">
        <v>18</v>
      </c>
      <c r="C156" s="3">
        <v>75775</v>
      </c>
      <c r="D156" s="3">
        <v>117791</v>
      </c>
      <c r="E156" s="3">
        <v>866</v>
      </c>
      <c r="F156" s="3">
        <v>1958</v>
      </c>
      <c r="G156" s="3">
        <v>3372</v>
      </c>
    </row>
    <row r="157" spans="2:7" s="6" customFormat="1" ht="9">
      <c r="B157" s="10" t="s">
        <v>122</v>
      </c>
      <c r="C157" s="7">
        <f>C156/199762</f>
        <v>0.3793263984141128</v>
      </c>
      <c r="D157" s="7">
        <f>D156/199762</f>
        <v>0.5896566914628408</v>
      </c>
      <c r="E157" s="7">
        <f>E156/199762</f>
        <v>0.0043351588390184315</v>
      </c>
      <c r="F157" s="7">
        <f>F156/199762</f>
        <v>0.009801663980136363</v>
      </c>
      <c r="G157" s="7">
        <f>G156/199762</f>
        <v>0.016880087303891633</v>
      </c>
    </row>
    <row r="158" spans="2:7" ht="4.5" customHeight="1">
      <c r="B158" s="11"/>
      <c r="C158" s="3"/>
      <c r="D158" s="3"/>
      <c r="E158" s="3"/>
      <c r="F158" s="3"/>
      <c r="G158" s="3"/>
    </row>
    <row r="159" spans="1:7" ht="9">
      <c r="A159" s="5" t="s">
        <v>81</v>
      </c>
      <c r="B159" s="11"/>
      <c r="C159" s="3"/>
      <c r="D159" s="3"/>
      <c r="E159" s="3"/>
      <c r="F159" s="3"/>
      <c r="G159" s="3"/>
    </row>
    <row r="160" spans="2:7" ht="9">
      <c r="B160" s="9" t="s">
        <v>74</v>
      </c>
      <c r="C160" s="3">
        <v>59204</v>
      </c>
      <c r="D160" s="3">
        <v>108646</v>
      </c>
      <c r="E160" s="3">
        <v>1480</v>
      </c>
      <c r="F160" s="3">
        <v>3639</v>
      </c>
      <c r="G160" s="3">
        <v>3427</v>
      </c>
    </row>
    <row r="161" spans="2:7" ht="9">
      <c r="B161" s="9" t="s">
        <v>79</v>
      </c>
      <c r="C161" s="3">
        <v>10360</v>
      </c>
      <c r="D161" s="3">
        <v>13086</v>
      </c>
      <c r="E161" s="3">
        <v>247</v>
      </c>
      <c r="F161" s="3">
        <v>453</v>
      </c>
      <c r="G161" s="3">
        <v>611</v>
      </c>
    </row>
    <row r="162" spans="2:7" ht="9">
      <c r="B162" s="9" t="s">
        <v>80</v>
      </c>
      <c r="C162" s="3">
        <v>23116</v>
      </c>
      <c r="D162" s="3">
        <v>33990</v>
      </c>
      <c r="E162" s="3">
        <v>451</v>
      </c>
      <c r="F162" s="3">
        <v>1187</v>
      </c>
      <c r="G162" s="3">
        <v>1119</v>
      </c>
    </row>
    <row r="163" spans="1:7" ht="9">
      <c r="A163" s="4" t="s">
        <v>18</v>
      </c>
      <c r="C163" s="3">
        <v>92680</v>
      </c>
      <c r="D163" s="3">
        <v>155722</v>
      </c>
      <c r="E163" s="3">
        <v>2178</v>
      </c>
      <c r="F163" s="3">
        <v>5279</v>
      </c>
      <c r="G163" s="3">
        <v>5157</v>
      </c>
    </row>
    <row r="164" spans="2:7" s="6" customFormat="1" ht="9">
      <c r="B164" s="10" t="s">
        <v>122</v>
      </c>
      <c r="C164" s="7">
        <f>C163/261016</f>
        <v>0.3550740184509762</v>
      </c>
      <c r="D164" s="7">
        <f>D163/261016</f>
        <v>0.5965994421797898</v>
      </c>
      <c r="E164" s="7">
        <f>E163/261016</f>
        <v>0.008344316057253194</v>
      </c>
      <c r="F164" s="7">
        <f>F163/261016</f>
        <v>0.02022481380451773</v>
      </c>
      <c r="G164" s="7">
        <f>G163/261016</f>
        <v>0.019757409507463145</v>
      </c>
    </row>
    <row r="165" spans="2:7" ht="4.5" customHeight="1">
      <c r="B165" s="11"/>
      <c r="C165" s="3"/>
      <c r="D165" s="3"/>
      <c r="E165" s="3"/>
      <c r="F165" s="3"/>
      <c r="G165" s="3"/>
    </row>
    <row r="166" spans="1:7" ht="9">
      <c r="A166" s="5" t="s">
        <v>84</v>
      </c>
      <c r="B166" s="11"/>
      <c r="C166" s="3"/>
      <c r="D166" s="3"/>
      <c r="E166" s="3"/>
      <c r="F166" s="3"/>
      <c r="G166" s="3"/>
    </row>
    <row r="167" spans="2:7" ht="9">
      <c r="B167" s="9" t="s">
        <v>80</v>
      </c>
      <c r="C167" s="3">
        <v>35096</v>
      </c>
      <c r="D167" s="3">
        <v>26718</v>
      </c>
      <c r="E167" s="3">
        <v>491</v>
      </c>
      <c r="F167" s="3">
        <v>1517</v>
      </c>
      <c r="G167" s="3">
        <v>1540</v>
      </c>
    </row>
    <row r="168" spans="2:7" ht="9">
      <c r="B168" s="9" t="s">
        <v>82</v>
      </c>
      <c r="C168" s="3">
        <v>72823</v>
      </c>
      <c r="D168" s="3">
        <v>40535</v>
      </c>
      <c r="E168" s="3">
        <v>634</v>
      </c>
      <c r="F168" s="3">
        <v>2539</v>
      </c>
      <c r="G168" s="3">
        <v>2450</v>
      </c>
    </row>
    <row r="169" spans="2:7" ht="9">
      <c r="B169" s="9" t="s">
        <v>83</v>
      </c>
      <c r="C169" s="3">
        <v>40518</v>
      </c>
      <c r="D169" s="3">
        <v>18707</v>
      </c>
      <c r="E169" s="3">
        <v>440</v>
      </c>
      <c r="F169" s="3">
        <v>1090</v>
      </c>
      <c r="G169" s="3">
        <v>1572</v>
      </c>
    </row>
    <row r="170" spans="1:7" ht="9">
      <c r="A170" s="4" t="s">
        <v>18</v>
      </c>
      <c r="C170" s="3">
        <v>148437</v>
      </c>
      <c r="D170" s="3">
        <v>85960</v>
      </c>
      <c r="E170" s="3">
        <v>1565</v>
      </c>
      <c r="F170" s="3">
        <v>5146</v>
      </c>
      <c r="G170" s="3">
        <v>5562</v>
      </c>
    </row>
    <row r="171" spans="2:7" s="6" customFormat="1" ht="9">
      <c r="B171" s="10" t="s">
        <v>122</v>
      </c>
      <c r="C171" s="7">
        <f>C170/246670</f>
        <v>0.6017634896825719</v>
      </c>
      <c r="D171" s="7">
        <f>D170/246670</f>
        <v>0.3484817772732801</v>
      </c>
      <c r="E171" s="7">
        <f>E170/246670</f>
        <v>0.006344508857988406</v>
      </c>
      <c r="F171" s="7">
        <f>F170/246670</f>
        <v>0.020861880244861557</v>
      </c>
      <c r="G171" s="7">
        <f>G170/246670</f>
        <v>0.02254834394129809</v>
      </c>
    </row>
    <row r="172" spans="2:7" ht="4.5" customHeight="1">
      <c r="B172" s="11"/>
      <c r="C172" s="3"/>
      <c r="D172" s="3"/>
      <c r="E172" s="3"/>
      <c r="F172" s="3"/>
      <c r="G172" s="3"/>
    </row>
    <row r="173" spans="1:7" ht="9">
      <c r="A173" s="5" t="s">
        <v>85</v>
      </c>
      <c r="B173" s="11"/>
      <c r="C173" s="3"/>
      <c r="D173" s="3"/>
      <c r="E173" s="3"/>
      <c r="F173" s="3"/>
      <c r="G173" s="3"/>
    </row>
    <row r="174" spans="2:7" ht="9">
      <c r="B174" s="9" t="s">
        <v>82</v>
      </c>
      <c r="C174" s="3">
        <v>18232</v>
      </c>
      <c r="D174" s="3">
        <v>25611</v>
      </c>
      <c r="E174" s="3">
        <v>293</v>
      </c>
      <c r="F174" s="3">
        <v>1251</v>
      </c>
      <c r="G174" s="3">
        <v>897</v>
      </c>
    </row>
    <row r="175" spans="2:7" ht="9">
      <c r="B175" s="9" t="s">
        <v>83</v>
      </c>
      <c r="C175" s="3">
        <v>119402</v>
      </c>
      <c r="D175" s="3">
        <v>115210</v>
      </c>
      <c r="E175" s="3">
        <v>1519</v>
      </c>
      <c r="F175" s="3">
        <v>4235</v>
      </c>
      <c r="G175" s="3">
        <v>4058</v>
      </c>
    </row>
    <row r="176" spans="1:7" ht="9">
      <c r="A176" s="4" t="s">
        <v>18</v>
      </c>
      <c r="C176" s="3">
        <v>137634</v>
      </c>
      <c r="D176" s="3">
        <v>140821</v>
      </c>
      <c r="E176" s="3">
        <v>1812</v>
      </c>
      <c r="F176" s="3">
        <v>5486</v>
      </c>
      <c r="G176" s="3">
        <v>4955</v>
      </c>
    </row>
    <row r="177" spans="2:7" s="6" customFormat="1" ht="9">
      <c r="B177" s="10" t="s">
        <v>122</v>
      </c>
      <c r="C177" s="7">
        <f>C176/290708</f>
        <v>0.4734441432640313</v>
      </c>
      <c r="D177" s="7">
        <f>D176/290708</f>
        <v>0.4844070338621572</v>
      </c>
      <c r="E177" s="7">
        <f>E176/290708</f>
        <v>0.006233058601758466</v>
      </c>
      <c r="F177" s="7">
        <f>F176/290708</f>
        <v>0.018871169696052396</v>
      </c>
      <c r="G177" s="7">
        <f>G176/290708</f>
        <v>0.01704459457600066</v>
      </c>
    </row>
    <row r="178" spans="2:7" ht="4.5" customHeight="1">
      <c r="B178" s="11"/>
      <c r="C178" s="3"/>
      <c r="D178" s="3"/>
      <c r="E178" s="3"/>
      <c r="F178" s="3"/>
      <c r="G178" s="3"/>
    </row>
    <row r="179" spans="1:7" ht="9">
      <c r="A179" s="5" t="s">
        <v>89</v>
      </c>
      <c r="B179" s="11"/>
      <c r="C179" s="3"/>
      <c r="D179" s="3"/>
      <c r="E179" s="3"/>
      <c r="F179" s="3"/>
      <c r="G179" s="3"/>
    </row>
    <row r="180" spans="2:7" ht="9">
      <c r="B180" s="9" t="s">
        <v>86</v>
      </c>
      <c r="C180" s="3">
        <v>3474</v>
      </c>
      <c r="D180" s="3">
        <v>4643</v>
      </c>
      <c r="E180" s="3">
        <v>78</v>
      </c>
      <c r="F180" s="3">
        <v>166</v>
      </c>
      <c r="G180" s="3">
        <v>178</v>
      </c>
    </row>
    <row r="181" spans="2:7" ht="9">
      <c r="B181" s="9" t="s">
        <v>79</v>
      </c>
      <c r="C181" s="3">
        <v>80258</v>
      </c>
      <c r="D181" s="3">
        <v>85571</v>
      </c>
      <c r="E181" s="3">
        <v>1398</v>
      </c>
      <c r="F181" s="3">
        <v>3711</v>
      </c>
      <c r="G181" s="3">
        <v>3845</v>
      </c>
    </row>
    <row r="182" spans="2:7" ht="9">
      <c r="B182" s="9" t="s">
        <v>87</v>
      </c>
      <c r="C182" s="3">
        <v>2592</v>
      </c>
      <c r="D182" s="3">
        <v>2314</v>
      </c>
      <c r="E182" s="3">
        <v>50</v>
      </c>
      <c r="F182" s="3">
        <v>122</v>
      </c>
      <c r="G182" s="3">
        <v>111</v>
      </c>
    </row>
    <row r="183" spans="2:7" ht="9">
      <c r="B183" s="9" t="s">
        <v>88</v>
      </c>
      <c r="C183" s="3">
        <v>19410</v>
      </c>
      <c r="D183" s="3">
        <v>21722</v>
      </c>
      <c r="E183" s="3">
        <v>500</v>
      </c>
      <c r="F183" s="3">
        <v>757</v>
      </c>
      <c r="G183" s="3">
        <v>976</v>
      </c>
    </row>
    <row r="184" spans="1:7" ht="9">
      <c r="A184" s="4" t="s">
        <v>18</v>
      </c>
      <c r="C184" s="3">
        <v>105734</v>
      </c>
      <c r="D184" s="3">
        <v>114250</v>
      </c>
      <c r="E184" s="3">
        <v>2026</v>
      </c>
      <c r="F184" s="3">
        <v>4756</v>
      </c>
      <c r="G184" s="3">
        <v>5110</v>
      </c>
    </row>
    <row r="185" spans="2:7" s="6" customFormat="1" ht="9">
      <c r="B185" s="10" t="s">
        <v>122</v>
      </c>
      <c r="C185" s="7">
        <f>C184/231876</f>
        <v>0.4559937207817972</v>
      </c>
      <c r="D185" s="7">
        <f>D184/231876</f>
        <v>0.49272024702858425</v>
      </c>
      <c r="E185" s="7">
        <f>E184/231876</f>
        <v>0.008737428625644741</v>
      </c>
      <c r="F185" s="7">
        <f>F184/231876</f>
        <v>0.02051096275595577</v>
      </c>
      <c r="G185" s="7">
        <f>G184/231876</f>
        <v>0.02203764080801808</v>
      </c>
    </row>
    <row r="186" spans="2:7" ht="4.5" customHeight="1">
      <c r="B186" s="11"/>
      <c r="C186" s="3"/>
      <c r="D186" s="3"/>
      <c r="E186" s="3"/>
      <c r="F186" s="3"/>
      <c r="G186" s="3"/>
    </row>
    <row r="187" spans="1:7" ht="9">
      <c r="A187" s="5" t="s">
        <v>90</v>
      </c>
      <c r="B187" s="11"/>
      <c r="C187" s="3"/>
      <c r="D187" s="3"/>
      <c r="E187" s="3"/>
      <c r="F187" s="3"/>
      <c r="G187" s="3"/>
    </row>
    <row r="188" spans="2:7" ht="9">
      <c r="B188" s="9" t="s">
        <v>79</v>
      </c>
      <c r="C188" s="3">
        <v>82159</v>
      </c>
      <c r="D188" s="3">
        <v>77194</v>
      </c>
      <c r="E188" s="3">
        <v>1079</v>
      </c>
      <c r="F188" s="3">
        <v>2876</v>
      </c>
      <c r="G188" s="3">
        <v>3350</v>
      </c>
    </row>
    <row r="189" spans="2:7" ht="9">
      <c r="B189" s="9" t="s">
        <v>88</v>
      </c>
      <c r="C189" s="3">
        <v>42473</v>
      </c>
      <c r="D189" s="3">
        <v>44974</v>
      </c>
      <c r="E189" s="3">
        <v>760</v>
      </c>
      <c r="F189" s="3">
        <v>1859</v>
      </c>
      <c r="G189" s="3">
        <v>1768</v>
      </c>
    </row>
    <row r="190" spans="1:7" ht="9">
      <c r="A190" s="4" t="s">
        <v>18</v>
      </c>
      <c r="C190" s="3">
        <v>124632</v>
      </c>
      <c r="D190" s="3">
        <v>122168</v>
      </c>
      <c r="E190" s="3">
        <v>1839</v>
      </c>
      <c r="F190" s="3">
        <v>4735</v>
      </c>
      <c r="G190" s="3">
        <v>5118</v>
      </c>
    </row>
    <row r="191" spans="2:7" s="6" customFormat="1" ht="9">
      <c r="B191" s="10" t="s">
        <v>122</v>
      </c>
      <c r="C191" s="7">
        <f>C190/258493</f>
        <v>0.48214845276274404</v>
      </c>
      <c r="D191" s="7">
        <f>D190/258493</f>
        <v>0.4726162797445192</v>
      </c>
      <c r="E191" s="7">
        <f>E190/258493</f>
        <v>0.007114312573261171</v>
      </c>
      <c r="F191" s="7">
        <f>F190/258493</f>
        <v>0.01831771073104494</v>
      </c>
      <c r="G191" s="7">
        <f>G190/258493</f>
        <v>0.019799375611718694</v>
      </c>
    </row>
    <row r="192" spans="2:7" ht="4.5" customHeight="1">
      <c r="B192" s="11"/>
      <c r="C192" s="3"/>
      <c r="D192" s="3"/>
      <c r="E192" s="3"/>
      <c r="F192" s="3"/>
      <c r="G192" s="3"/>
    </row>
    <row r="193" spans="1:7" ht="9">
      <c r="A193" s="5" t="s">
        <v>91</v>
      </c>
      <c r="B193" s="11"/>
      <c r="C193" s="3"/>
      <c r="D193" s="3"/>
      <c r="E193" s="3"/>
      <c r="F193" s="3"/>
      <c r="G193" s="3"/>
    </row>
    <row r="194" spans="2:7" ht="9">
      <c r="B194" s="9" t="s">
        <v>79</v>
      </c>
      <c r="C194" s="3">
        <v>135265</v>
      </c>
      <c r="D194" s="3">
        <v>66200</v>
      </c>
      <c r="E194" s="3">
        <v>1446</v>
      </c>
      <c r="F194" s="3">
        <v>4241</v>
      </c>
      <c r="G194" s="3">
        <v>5135</v>
      </c>
    </row>
    <row r="195" spans="1:7" ht="9">
      <c r="A195" s="4" t="s">
        <v>18</v>
      </c>
      <c r="C195" s="3">
        <v>135265</v>
      </c>
      <c r="D195" s="3">
        <v>66200</v>
      </c>
      <c r="E195" s="3">
        <v>1446</v>
      </c>
      <c r="F195" s="3">
        <v>4241</v>
      </c>
      <c r="G195" s="3">
        <v>5135</v>
      </c>
    </row>
    <row r="196" spans="2:7" s="6" customFormat="1" ht="9">
      <c r="B196" s="10" t="s">
        <v>122</v>
      </c>
      <c r="C196" s="7">
        <f>C195/212287</f>
        <v>0.6371798555728801</v>
      </c>
      <c r="D196" s="7">
        <f>D195/212287</f>
        <v>0.31184198749805686</v>
      </c>
      <c r="E196" s="7">
        <f>E195/212287</f>
        <v>0.006811533442933388</v>
      </c>
      <c r="F196" s="7">
        <f>F195/212287</f>
        <v>0.019977671736846815</v>
      </c>
      <c r="G196" s="7">
        <f>G195/212287</f>
        <v>0.02418895174928281</v>
      </c>
    </row>
    <row r="197" spans="2:7" ht="4.5" customHeight="1">
      <c r="B197" s="11"/>
      <c r="C197" s="3"/>
      <c r="D197" s="3"/>
      <c r="E197" s="3"/>
      <c r="F197" s="3"/>
      <c r="G197" s="3"/>
    </row>
    <row r="198" spans="1:7" ht="9">
      <c r="A198" s="5" t="s">
        <v>92</v>
      </c>
      <c r="B198" s="11"/>
      <c r="C198" s="3"/>
      <c r="D198" s="3"/>
      <c r="E198" s="3"/>
      <c r="F198" s="3"/>
      <c r="G198" s="3"/>
    </row>
    <row r="199" spans="2:7" ht="9">
      <c r="B199" s="9" t="s">
        <v>79</v>
      </c>
      <c r="C199" s="3">
        <v>125652</v>
      </c>
      <c r="D199" s="3">
        <v>35297</v>
      </c>
      <c r="E199" s="3">
        <v>1110</v>
      </c>
      <c r="F199" s="3">
        <v>3073</v>
      </c>
      <c r="G199" s="3">
        <v>4940</v>
      </c>
    </row>
    <row r="200" spans="1:7" ht="9">
      <c r="A200" s="4" t="s">
        <v>18</v>
      </c>
      <c r="C200" s="3">
        <v>125652</v>
      </c>
      <c r="D200" s="3">
        <v>35297</v>
      </c>
      <c r="E200" s="3">
        <v>1110</v>
      </c>
      <c r="F200" s="3">
        <v>3073</v>
      </c>
      <c r="G200" s="3">
        <v>4940</v>
      </c>
    </row>
    <row r="201" spans="2:7" s="6" customFormat="1" ht="9">
      <c r="B201" s="10" t="s">
        <v>122</v>
      </c>
      <c r="C201" s="7">
        <f>C200/170072</f>
        <v>0.7388165012465309</v>
      </c>
      <c r="D201" s="7">
        <f>D200/170072</f>
        <v>0.20754151183028363</v>
      </c>
      <c r="E201" s="7">
        <f>E200/170072</f>
        <v>0.006526647537513523</v>
      </c>
      <c r="F201" s="7">
        <f>F200/170072</f>
        <v>0.018068817912413566</v>
      </c>
      <c r="G201" s="7">
        <f>G200/170072</f>
        <v>0.029046521473258386</v>
      </c>
    </row>
    <row r="202" spans="2:7" ht="4.5" customHeight="1">
      <c r="B202" s="11"/>
      <c r="C202" s="3"/>
      <c r="D202" s="3"/>
      <c r="E202" s="3"/>
      <c r="F202" s="3"/>
      <c r="G202" s="3"/>
    </row>
    <row r="203" spans="1:7" ht="9">
      <c r="A203" s="5" t="s">
        <v>93</v>
      </c>
      <c r="B203" s="11"/>
      <c r="C203" s="3"/>
      <c r="D203" s="3"/>
      <c r="E203" s="3"/>
      <c r="F203" s="3"/>
      <c r="G203" s="3"/>
    </row>
    <row r="204" spans="2:7" ht="9">
      <c r="B204" s="9" t="s">
        <v>79</v>
      </c>
      <c r="C204" s="3">
        <v>135747</v>
      </c>
      <c r="D204" s="3">
        <v>66813</v>
      </c>
      <c r="E204" s="3">
        <v>1249</v>
      </c>
      <c r="F204" s="3">
        <v>3968</v>
      </c>
      <c r="G204" s="3">
        <v>4990</v>
      </c>
    </row>
    <row r="205" spans="1:7" ht="9">
      <c r="A205" s="4" t="s">
        <v>18</v>
      </c>
      <c r="C205" s="3">
        <v>135747</v>
      </c>
      <c r="D205" s="3">
        <v>66813</v>
      </c>
      <c r="E205" s="3">
        <v>1249</v>
      </c>
      <c r="F205" s="3">
        <v>3968</v>
      </c>
      <c r="G205" s="3">
        <v>4990</v>
      </c>
    </row>
    <row r="206" spans="2:7" s="6" customFormat="1" ht="9">
      <c r="B206" s="10" t="s">
        <v>122</v>
      </c>
      <c r="C206" s="7">
        <f>C205/212767</f>
        <v>0.6380077737619085</v>
      </c>
      <c r="D206" s="7">
        <f>D205/212767</f>
        <v>0.3140195613041496</v>
      </c>
      <c r="E206" s="7">
        <f>E205/212767</f>
        <v>0.005870271235670945</v>
      </c>
      <c r="F206" s="7">
        <f>F205/212767</f>
        <v>0.018649508617407776</v>
      </c>
      <c r="G206" s="7">
        <f>G205/212767</f>
        <v>0.023452885080863104</v>
      </c>
    </row>
    <row r="207" spans="2:7" ht="4.5" customHeight="1">
      <c r="B207" s="11"/>
      <c r="C207" s="3"/>
      <c r="D207" s="3"/>
      <c r="E207" s="3"/>
      <c r="F207" s="3"/>
      <c r="G207" s="3"/>
    </row>
    <row r="208" spans="1:7" ht="9">
      <c r="A208" s="5" t="s">
        <v>94</v>
      </c>
      <c r="B208" s="11"/>
      <c r="C208" s="3"/>
      <c r="D208" s="3"/>
      <c r="E208" s="3"/>
      <c r="F208" s="3"/>
      <c r="G208" s="3"/>
    </row>
    <row r="209" spans="2:7" ht="9">
      <c r="B209" s="9" t="s">
        <v>79</v>
      </c>
      <c r="C209" s="3">
        <v>221025</v>
      </c>
      <c r="D209" s="3">
        <v>85486</v>
      </c>
      <c r="E209" s="3">
        <v>1758</v>
      </c>
      <c r="F209" s="3">
        <v>5214</v>
      </c>
      <c r="G209" s="3">
        <v>5075</v>
      </c>
    </row>
    <row r="210" spans="1:7" ht="9">
      <c r="A210" s="4" t="s">
        <v>18</v>
      </c>
      <c r="C210" s="3">
        <v>221025</v>
      </c>
      <c r="D210" s="3">
        <v>85486</v>
      </c>
      <c r="E210" s="3">
        <v>1758</v>
      </c>
      <c r="F210" s="3">
        <v>5214</v>
      </c>
      <c r="G210" s="3">
        <v>5075</v>
      </c>
    </row>
    <row r="211" spans="2:7" s="6" customFormat="1" ht="9">
      <c r="B211" s="10" t="s">
        <v>122</v>
      </c>
      <c r="C211" s="7">
        <f>C210/318558</f>
        <v>0.6938296950633793</v>
      </c>
      <c r="D211" s="7">
        <f>D210/318558</f>
        <v>0.26835301577734666</v>
      </c>
      <c r="E211" s="7">
        <f>E210/318558</f>
        <v>0.005518618273595389</v>
      </c>
      <c r="F211" s="7">
        <f>F210/318558</f>
        <v>0.016367506074247074</v>
      </c>
      <c r="G211" s="7">
        <f>G210/318558</f>
        <v>0.015931164811431513</v>
      </c>
    </row>
    <row r="212" spans="2:7" ht="4.5" customHeight="1">
      <c r="B212" s="11"/>
      <c r="C212" s="3"/>
      <c r="D212" s="3"/>
      <c r="E212" s="3"/>
      <c r="F212" s="3"/>
      <c r="G212" s="3"/>
    </row>
    <row r="213" spans="1:7" ht="9">
      <c r="A213" s="5" t="s">
        <v>95</v>
      </c>
      <c r="B213" s="11"/>
      <c r="C213" s="3"/>
      <c r="D213" s="3"/>
      <c r="E213" s="3"/>
      <c r="F213" s="3"/>
      <c r="G213" s="3"/>
    </row>
    <row r="214" spans="2:7" ht="9">
      <c r="B214" s="9" t="s">
        <v>79</v>
      </c>
      <c r="C214" s="3">
        <v>93869</v>
      </c>
      <c r="D214" s="3">
        <v>17148</v>
      </c>
      <c r="E214" s="3">
        <v>856</v>
      </c>
      <c r="F214" s="3">
        <v>1900</v>
      </c>
      <c r="G214" s="3">
        <v>3409</v>
      </c>
    </row>
    <row r="215" spans="1:7" ht="9">
      <c r="A215" s="4" t="s">
        <v>18</v>
      </c>
      <c r="C215" s="3">
        <v>93869</v>
      </c>
      <c r="D215" s="3">
        <v>17148</v>
      </c>
      <c r="E215" s="3">
        <v>856</v>
      </c>
      <c r="F215" s="3">
        <v>1900</v>
      </c>
      <c r="G215" s="3">
        <v>3409</v>
      </c>
    </row>
    <row r="216" spans="2:7" s="6" customFormat="1" ht="9">
      <c r="B216" s="10" t="s">
        <v>122</v>
      </c>
      <c r="C216" s="7">
        <f>C215/117182</f>
        <v>0.8010530627570788</v>
      </c>
      <c r="D216" s="7">
        <f>D215/117182</f>
        <v>0.1463364680582342</v>
      </c>
      <c r="E216" s="7">
        <f>E215/117182</f>
        <v>0.007304876175521838</v>
      </c>
      <c r="F216" s="7">
        <f>F215/117182</f>
        <v>0.01621409431482651</v>
      </c>
      <c r="G216" s="7">
        <f>G215/117182</f>
        <v>0.029091498694338722</v>
      </c>
    </row>
    <row r="217" spans="2:7" ht="4.5" customHeight="1">
      <c r="B217" s="11"/>
      <c r="C217" s="3"/>
      <c r="D217" s="3"/>
      <c r="E217" s="3"/>
      <c r="F217" s="3"/>
      <c r="G217" s="3"/>
    </row>
    <row r="218" spans="1:7" ht="9">
      <c r="A218" s="5" t="s">
        <v>96</v>
      </c>
      <c r="B218" s="11"/>
      <c r="C218" s="3"/>
      <c r="D218" s="3"/>
      <c r="E218" s="3"/>
      <c r="F218" s="3"/>
      <c r="G218" s="3"/>
    </row>
    <row r="219" spans="2:7" ht="9">
      <c r="B219" s="9" t="s">
        <v>79</v>
      </c>
      <c r="C219" s="3">
        <v>104277</v>
      </c>
      <c r="D219" s="3">
        <v>39700</v>
      </c>
      <c r="E219" s="3">
        <v>1356</v>
      </c>
      <c r="F219" s="3">
        <v>2782</v>
      </c>
      <c r="G219" s="3">
        <v>4510</v>
      </c>
    </row>
    <row r="220" spans="1:7" ht="9">
      <c r="A220" s="4" t="s">
        <v>18</v>
      </c>
      <c r="C220" s="3">
        <v>104277</v>
      </c>
      <c r="D220" s="3">
        <v>39700</v>
      </c>
      <c r="E220" s="3">
        <v>1356</v>
      </c>
      <c r="F220" s="3">
        <v>2782</v>
      </c>
      <c r="G220" s="3">
        <v>4510</v>
      </c>
    </row>
    <row r="221" spans="2:7" s="6" customFormat="1" ht="9">
      <c r="B221" s="10" t="s">
        <v>122</v>
      </c>
      <c r="C221" s="7">
        <f>C220/152625</f>
        <v>0.6832235872235872</v>
      </c>
      <c r="D221" s="7">
        <f>D220/152625</f>
        <v>0.2601146601146601</v>
      </c>
      <c r="E221" s="7">
        <f>E220/152625</f>
        <v>0.008884520884520885</v>
      </c>
      <c r="F221" s="7">
        <f>F220/152625</f>
        <v>0.01822768222768223</v>
      </c>
      <c r="G221" s="7">
        <f>G220/152625</f>
        <v>0.02954954954954955</v>
      </c>
    </row>
    <row r="222" spans="2:7" ht="4.5" customHeight="1">
      <c r="B222" s="11"/>
      <c r="C222" s="3"/>
      <c r="D222" s="3"/>
      <c r="E222" s="3"/>
      <c r="F222" s="3"/>
      <c r="G222" s="3"/>
    </row>
    <row r="223" spans="1:7" ht="9">
      <c r="A223" s="5" t="s">
        <v>97</v>
      </c>
      <c r="B223" s="11"/>
      <c r="C223" s="3"/>
      <c r="D223" s="3"/>
      <c r="E223" s="3"/>
      <c r="F223" s="3"/>
      <c r="G223" s="3"/>
    </row>
    <row r="224" spans="2:7" ht="9">
      <c r="B224" s="9" t="s">
        <v>79</v>
      </c>
      <c r="C224" s="3">
        <v>168069</v>
      </c>
      <c r="D224" s="3">
        <v>23581</v>
      </c>
      <c r="E224" s="3">
        <v>1404</v>
      </c>
      <c r="F224" s="3">
        <v>3460</v>
      </c>
      <c r="G224" s="3">
        <v>4666</v>
      </c>
    </row>
    <row r="225" spans="1:7" ht="9">
      <c r="A225" s="4" t="s">
        <v>18</v>
      </c>
      <c r="C225" s="3">
        <v>168069</v>
      </c>
      <c r="D225" s="3">
        <v>23581</v>
      </c>
      <c r="E225" s="3">
        <v>1404</v>
      </c>
      <c r="F225" s="3">
        <v>3460</v>
      </c>
      <c r="G225" s="3">
        <v>4666</v>
      </c>
    </row>
    <row r="226" spans="2:7" s="6" customFormat="1" ht="9">
      <c r="B226" s="10" t="s">
        <v>122</v>
      </c>
      <c r="C226" s="7">
        <f>C225/201180</f>
        <v>0.835416045332538</v>
      </c>
      <c r="D226" s="7">
        <f>D225/201180</f>
        <v>0.11721344069987076</v>
      </c>
      <c r="E226" s="7">
        <f>E225/201180</f>
        <v>0.006978824932895914</v>
      </c>
      <c r="F226" s="7">
        <f>F225/201180</f>
        <v>0.01719852868078338</v>
      </c>
      <c r="G226" s="7">
        <f>G225/201180</f>
        <v>0.023193160353911918</v>
      </c>
    </row>
    <row r="227" spans="2:7" ht="4.5" customHeight="1">
      <c r="B227" s="11"/>
      <c r="C227" s="3"/>
      <c r="D227" s="3"/>
      <c r="E227" s="3"/>
      <c r="F227" s="3"/>
      <c r="G227" s="3"/>
    </row>
    <row r="228" spans="1:7" ht="9">
      <c r="A228" s="5" t="s">
        <v>98</v>
      </c>
      <c r="B228" s="11"/>
      <c r="C228" s="3"/>
      <c r="D228" s="3"/>
      <c r="E228" s="3"/>
      <c r="F228" s="3"/>
      <c r="G228" s="3"/>
    </row>
    <row r="229" spans="2:7" ht="9">
      <c r="B229" s="9" t="s">
        <v>79</v>
      </c>
      <c r="C229" s="3">
        <v>85918</v>
      </c>
      <c r="D229" s="3">
        <v>24648</v>
      </c>
      <c r="E229" s="3">
        <v>838</v>
      </c>
      <c r="F229" s="3">
        <v>2018</v>
      </c>
      <c r="G229" s="3">
        <v>3121</v>
      </c>
    </row>
    <row r="230" spans="1:7" ht="9">
      <c r="A230" s="4" t="s">
        <v>18</v>
      </c>
      <c r="C230" s="3">
        <v>85918</v>
      </c>
      <c r="D230" s="3">
        <v>24648</v>
      </c>
      <c r="E230" s="3">
        <v>838</v>
      </c>
      <c r="F230" s="3">
        <v>2018</v>
      </c>
      <c r="G230" s="3">
        <v>3121</v>
      </c>
    </row>
    <row r="231" spans="2:7" s="6" customFormat="1" ht="9">
      <c r="B231" s="10" t="s">
        <v>122</v>
      </c>
      <c r="C231" s="7">
        <f>C230/116543</f>
        <v>0.7372214547420265</v>
      </c>
      <c r="D231" s="7">
        <f>D230/116543</f>
        <v>0.21149275374754384</v>
      </c>
      <c r="E231" s="7">
        <f>E230/116543</f>
        <v>0.007190479050650833</v>
      </c>
      <c r="F231" s="7">
        <f>F230/116543</f>
        <v>0.017315497284264177</v>
      </c>
      <c r="G231" s="7">
        <f>G230/116543</f>
        <v>0.026779815175514615</v>
      </c>
    </row>
    <row r="232" spans="2:7" ht="4.5" customHeight="1">
      <c r="B232" s="11"/>
      <c r="C232" s="3"/>
      <c r="D232" s="3"/>
      <c r="E232" s="3"/>
      <c r="F232" s="3"/>
      <c r="G232" s="3"/>
    </row>
    <row r="233" spans="1:7" ht="9">
      <c r="A233" s="5" t="s">
        <v>99</v>
      </c>
      <c r="B233" s="11"/>
      <c r="C233" s="3"/>
      <c r="D233" s="3"/>
      <c r="E233" s="3"/>
      <c r="F233" s="3"/>
      <c r="G233" s="3"/>
    </row>
    <row r="234" spans="2:7" ht="9">
      <c r="B234" s="9" t="s">
        <v>79</v>
      </c>
      <c r="C234" s="3">
        <v>129038</v>
      </c>
      <c r="D234" s="3">
        <v>23783</v>
      </c>
      <c r="E234" s="3">
        <v>1145</v>
      </c>
      <c r="F234" s="3">
        <v>2601</v>
      </c>
      <c r="G234" s="3">
        <v>3776</v>
      </c>
    </row>
    <row r="235" spans="1:7" ht="9">
      <c r="A235" s="4" t="s">
        <v>18</v>
      </c>
      <c r="C235" s="3">
        <v>129038</v>
      </c>
      <c r="D235" s="3">
        <v>23783</v>
      </c>
      <c r="E235" s="3">
        <v>1145</v>
      </c>
      <c r="F235" s="3">
        <v>2601</v>
      </c>
      <c r="G235" s="3">
        <v>3776</v>
      </c>
    </row>
    <row r="236" spans="2:7" s="6" customFormat="1" ht="9">
      <c r="B236" s="10" t="s">
        <v>122</v>
      </c>
      <c r="C236" s="7">
        <f>C235/160343</f>
        <v>0.8047622908390138</v>
      </c>
      <c r="D236" s="7">
        <f>D235/160343</f>
        <v>0.14832577661637864</v>
      </c>
      <c r="E236" s="7">
        <f>E235/160343</f>
        <v>0.007140941606431213</v>
      </c>
      <c r="F236" s="7">
        <f>F235/160343</f>
        <v>0.016221475212513176</v>
      </c>
      <c r="G236" s="7">
        <f>G235/160343</f>
        <v>0.02354951572566311</v>
      </c>
    </row>
    <row r="237" spans="2:7" ht="4.5" customHeight="1">
      <c r="B237" s="11"/>
      <c r="C237" s="3"/>
      <c r="D237" s="3"/>
      <c r="E237" s="3"/>
      <c r="F237" s="3"/>
      <c r="G237" s="3"/>
    </row>
    <row r="238" spans="1:7" ht="9">
      <c r="A238" s="5" t="s">
        <v>100</v>
      </c>
      <c r="B238" s="11"/>
      <c r="C238" s="3"/>
      <c r="D238" s="3"/>
      <c r="E238" s="3"/>
      <c r="F238" s="3"/>
      <c r="G238" s="3"/>
    </row>
    <row r="239" spans="2:7" ht="9">
      <c r="B239" s="9" t="s">
        <v>79</v>
      </c>
      <c r="C239" s="3">
        <v>155407</v>
      </c>
      <c r="D239" s="3">
        <v>82237</v>
      </c>
      <c r="E239" s="3">
        <v>1647</v>
      </c>
      <c r="F239" s="3">
        <v>6135</v>
      </c>
      <c r="G239" s="3">
        <v>5439</v>
      </c>
    </row>
    <row r="240" spans="1:7" ht="9">
      <c r="A240" s="4" t="s">
        <v>18</v>
      </c>
      <c r="C240" s="3">
        <v>155407</v>
      </c>
      <c r="D240" s="3">
        <v>82237</v>
      </c>
      <c r="E240" s="3">
        <v>1647</v>
      </c>
      <c r="F240" s="3">
        <v>6135</v>
      </c>
      <c r="G240" s="3">
        <v>5439</v>
      </c>
    </row>
    <row r="241" spans="2:7" s="6" customFormat="1" ht="9">
      <c r="B241" s="10" t="s">
        <v>122</v>
      </c>
      <c r="C241" s="7">
        <f>C240/250865</f>
        <v>0.6194845833416379</v>
      </c>
      <c r="D241" s="7">
        <f>D240/250865</f>
        <v>0.3278137643752616</v>
      </c>
      <c r="E241" s="7">
        <f>E240/250865</f>
        <v>0.0065652841169553345</v>
      </c>
      <c r="F241" s="7">
        <f>F240/250865</f>
        <v>0.024455384370079526</v>
      </c>
      <c r="G241" s="7">
        <f>G240/250865</f>
        <v>0.021680983796065614</v>
      </c>
    </row>
    <row r="242" spans="2:7" ht="4.5" customHeight="1">
      <c r="B242" s="11"/>
      <c r="C242" s="3"/>
      <c r="D242" s="3"/>
      <c r="E242" s="3"/>
      <c r="F242" s="3"/>
      <c r="G242" s="3"/>
    </row>
    <row r="243" spans="1:7" ht="9">
      <c r="A243" s="5" t="s">
        <v>101</v>
      </c>
      <c r="B243" s="11"/>
      <c r="C243" s="3"/>
      <c r="D243" s="3"/>
      <c r="E243" s="3"/>
      <c r="F243" s="3"/>
      <c r="G243" s="3"/>
    </row>
    <row r="244" spans="2:7" ht="9">
      <c r="B244" s="9" t="s">
        <v>79</v>
      </c>
      <c r="C244" s="3">
        <v>126632</v>
      </c>
      <c r="D244" s="3">
        <v>29950</v>
      </c>
      <c r="E244" s="3">
        <v>1282</v>
      </c>
      <c r="F244" s="3">
        <v>3340</v>
      </c>
      <c r="G244" s="3">
        <v>4715</v>
      </c>
    </row>
    <row r="245" spans="1:7" ht="9">
      <c r="A245" s="4" t="s">
        <v>18</v>
      </c>
      <c r="C245" s="3">
        <v>126632</v>
      </c>
      <c r="D245" s="3">
        <v>29950</v>
      </c>
      <c r="E245" s="3">
        <v>1282</v>
      </c>
      <c r="F245" s="3">
        <v>3340</v>
      </c>
      <c r="G245" s="3">
        <v>4715</v>
      </c>
    </row>
    <row r="246" spans="2:7" s="6" customFormat="1" ht="9">
      <c r="B246" s="10" t="s">
        <v>122</v>
      </c>
      <c r="C246" s="7">
        <f>C245/165919</f>
        <v>0.7632157860160681</v>
      </c>
      <c r="D246" s="7">
        <f>D245/165919</f>
        <v>0.18050976681392727</v>
      </c>
      <c r="E246" s="7">
        <f>E245/165919</f>
        <v>0.007726661804856587</v>
      </c>
      <c r="F246" s="7">
        <f>F245/165919</f>
        <v>0.020130304546194227</v>
      </c>
      <c r="G246" s="7">
        <f>G245/165919</f>
        <v>0.028417480818953827</v>
      </c>
    </row>
    <row r="247" spans="2:7" ht="4.5" customHeight="1">
      <c r="B247" s="11"/>
      <c r="C247" s="3"/>
      <c r="D247" s="3"/>
      <c r="E247" s="3"/>
      <c r="F247" s="3"/>
      <c r="G247" s="3"/>
    </row>
    <row r="248" spans="1:7" ht="9">
      <c r="A248" s="5" t="s">
        <v>102</v>
      </c>
      <c r="B248" s="11"/>
      <c r="C248" s="3"/>
      <c r="D248" s="3"/>
      <c r="E248" s="3"/>
      <c r="F248" s="3"/>
      <c r="G248" s="3"/>
    </row>
    <row r="249" spans="2:7" ht="9">
      <c r="B249" s="9" t="s">
        <v>79</v>
      </c>
      <c r="C249" s="3">
        <v>111391</v>
      </c>
      <c r="D249" s="3">
        <v>36723</v>
      </c>
      <c r="E249" s="3">
        <v>1406</v>
      </c>
      <c r="F249" s="3">
        <v>3099</v>
      </c>
      <c r="G249" s="3">
        <v>4614</v>
      </c>
    </row>
    <row r="250" spans="1:7" ht="9">
      <c r="A250" s="4" t="s">
        <v>18</v>
      </c>
      <c r="C250" s="3">
        <v>111391</v>
      </c>
      <c r="D250" s="3">
        <v>36723</v>
      </c>
      <c r="E250" s="3">
        <v>1406</v>
      </c>
      <c r="F250" s="3">
        <v>3099</v>
      </c>
      <c r="G250" s="3">
        <v>4614</v>
      </c>
    </row>
    <row r="251" spans="2:7" s="6" customFormat="1" ht="9">
      <c r="B251" s="10" t="s">
        <v>122</v>
      </c>
      <c r="C251" s="7">
        <f>C250/157233</f>
        <v>0.7084454281225951</v>
      </c>
      <c r="D251" s="7">
        <f>D250/157233</f>
        <v>0.23355784091125908</v>
      </c>
      <c r="E251" s="7">
        <f>E250/157233</f>
        <v>0.008942143188770806</v>
      </c>
      <c r="F251" s="7">
        <f>F250/157233</f>
        <v>0.019709602945946463</v>
      </c>
      <c r="G251" s="7">
        <f>G250/157233</f>
        <v>0.029344984831428517</v>
      </c>
    </row>
    <row r="252" spans="2:7" ht="4.5" customHeight="1">
      <c r="B252" s="11"/>
      <c r="C252" s="3"/>
      <c r="D252" s="3"/>
      <c r="E252" s="3"/>
      <c r="F252" s="3"/>
      <c r="G252" s="3"/>
    </row>
    <row r="253" spans="1:7" ht="9">
      <c r="A253" s="5" t="s">
        <v>103</v>
      </c>
      <c r="B253" s="11"/>
      <c r="C253" s="3"/>
      <c r="D253" s="3"/>
      <c r="E253" s="3"/>
      <c r="F253" s="3"/>
      <c r="G253" s="3"/>
    </row>
    <row r="254" spans="2:7" ht="9">
      <c r="B254" s="9" t="s">
        <v>79</v>
      </c>
      <c r="C254" s="3">
        <v>107652</v>
      </c>
      <c r="D254" s="3">
        <v>52913</v>
      </c>
      <c r="E254" s="3">
        <v>1287</v>
      </c>
      <c r="F254" s="3">
        <v>3133</v>
      </c>
      <c r="G254" s="3">
        <v>4115</v>
      </c>
    </row>
    <row r="255" spans="1:7" ht="9">
      <c r="A255" s="4" t="s">
        <v>18</v>
      </c>
      <c r="C255" s="3">
        <v>107652</v>
      </c>
      <c r="D255" s="3">
        <v>52913</v>
      </c>
      <c r="E255" s="3">
        <v>1287</v>
      </c>
      <c r="F255" s="3">
        <v>3133</v>
      </c>
      <c r="G255" s="3">
        <v>4115</v>
      </c>
    </row>
    <row r="256" spans="2:7" s="6" customFormat="1" ht="9">
      <c r="B256" s="10" t="s">
        <v>122</v>
      </c>
      <c r="C256" s="7">
        <f>C255/169100</f>
        <v>0.6366173861620343</v>
      </c>
      <c r="D256" s="7">
        <f>D255/169100</f>
        <v>0.31290952099349495</v>
      </c>
      <c r="E256" s="7">
        <f>E255/169100</f>
        <v>0.0076108811354228265</v>
      </c>
      <c r="F256" s="7">
        <f>F255/169100</f>
        <v>0.018527498521584862</v>
      </c>
      <c r="G256" s="7">
        <f>G255/169100</f>
        <v>0.02433471318746304</v>
      </c>
    </row>
    <row r="257" spans="2:7" ht="4.5" customHeight="1">
      <c r="B257" s="11"/>
      <c r="C257" s="3"/>
      <c r="D257" s="3"/>
      <c r="E257" s="3"/>
      <c r="F257" s="3"/>
      <c r="G257" s="3"/>
    </row>
    <row r="258" spans="1:7" ht="9">
      <c r="A258" s="5" t="s">
        <v>105</v>
      </c>
      <c r="B258" s="11"/>
      <c r="C258" s="3"/>
      <c r="D258" s="3"/>
      <c r="E258" s="3"/>
      <c r="F258" s="3"/>
      <c r="G258" s="3"/>
    </row>
    <row r="259" spans="2:7" ht="9">
      <c r="B259" s="9" t="s">
        <v>104</v>
      </c>
      <c r="C259" s="3">
        <v>98739</v>
      </c>
      <c r="D259" s="3">
        <v>114653</v>
      </c>
      <c r="E259" s="3">
        <v>1799</v>
      </c>
      <c r="F259" s="3">
        <v>5630</v>
      </c>
      <c r="G259" s="3">
        <v>4507</v>
      </c>
    </row>
    <row r="260" spans="1:7" ht="9">
      <c r="A260" s="4" t="s">
        <v>18</v>
      </c>
      <c r="C260" s="3">
        <v>98739</v>
      </c>
      <c r="D260" s="3">
        <v>114653</v>
      </c>
      <c r="E260" s="3">
        <v>1799</v>
      </c>
      <c r="F260" s="3">
        <v>5630</v>
      </c>
      <c r="G260" s="3">
        <v>4507</v>
      </c>
    </row>
    <row r="261" spans="2:7" s="6" customFormat="1" ht="9">
      <c r="B261" s="10" t="s">
        <v>122</v>
      </c>
      <c r="C261" s="7">
        <f>C260/225328</f>
        <v>0.438201200028403</v>
      </c>
      <c r="D261" s="7">
        <f>D260/225328</f>
        <v>0.5088271320031243</v>
      </c>
      <c r="E261" s="7">
        <f>E260/225328</f>
        <v>0.007983916779095364</v>
      </c>
      <c r="F261" s="7">
        <f>F260/225328</f>
        <v>0.024985798480437405</v>
      </c>
      <c r="G261" s="7">
        <f>G260/225328</f>
        <v>0.020001952708939858</v>
      </c>
    </row>
    <row r="262" spans="2:7" ht="4.5" customHeight="1">
      <c r="B262" s="11"/>
      <c r="C262" s="3"/>
      <c r="D262" s="3"/>
      <c r="E262" s="3"/>
      <c r="F262" s="3"/>
      <c r="G262" s="3"/>
    </row>
    <row r="263" spans="1:7" ht="9">
      <c r="A263" s="5" t="s">
        <v>107</v>
      </c>
      <c r="B263" s="11"/>
      <c r="C263" s="3"/>
      <c r="D263" s="3"/>
      <c r="E263" s="3"/>
      <c r="F263" s="3"/>
      <c r="G263" s="3"/>
    </row>
    <row r="264" spans="2:7" ht="9">
      <c r="B264" s="9" t="s">
        <v>106</v>
      </c>
      <c r="C264" s="3">
        <v>20343</v>
      </c>
      <c r="D264" s="3">
        <v>21423</v>
      </c>
      <c r="E264" s="3">
        <v>376</v>
      </c>
      <c r="F264" s="3">
        <v>523</v>
      </c>
      <c r="G264" s="3">
        <v>680</v>
      </c>
    </row>
    <row r="265" spans="2:7" ht="9">
      <c r="B265" s="9" t="s">
        <v>88</v>
      </c>
      <c r="C265" s="3">
        <v>82242</v>
      </c>
      <c r="D265" s="3">
        <v>100575</v>
      </c>
      <c r="E265" s="3">
        <v>1721</v>
      </c>
      <c r="F265" s="3">
        <v>3494</v>
      </c>
      <c r="G265" s="3">
        <v>4182</v>
      </c>
    </row>
    <row r="266" spans="1:7" ht="9">
      <c r="A266" s="4" t="s">
        <v>18</v>
      </c>
      <c r="C266" s="3">
        <v>102585</v>
      </c>
      <c r="D266" s="3">
        <v>121998</v>
      </c>
      <c r="E266" s="3">
        <v>2097</v>
      </c>
      <c r="F266" s="3">
        <v>4017</v>
      </c>
      <c r="G266" s="3">
        <v>4862</v>
      </c>
    </row>
    <row r="267" spans="2:7" s="6" customFormat="1" ht="9">
      <c r="B267" s="10" t="s">
        <v>122</v>
      </c>
      <c r="C267" s="7">
        <f>C266/235559</f>
        <v>0.4354959903888198</v>
      </c>
      <c r="D267" s="7">
        <f>D266/235559</f>
        <v>0.5179084645460373</v>
      </c>
      <c r="E267" s="7">
        <f>E266/235559</f>
        <v>0.008902228316472732</v>
      </c>
      <c r="F267" s="7">
        <f>F266/235559</f>
        <v>0.01705305252611872</v>
      </c>
      <c r="G267" s="7">
        <f>G266/235559</f>
        <v>0.020640264222551462</v>
      </c>
    </row>
    <row r="268" spans="2:7" ht="4.5" customHeight="1">
      <c r="B268" s="11"/>
      <c r="C268" s="3"/>
      <c r="D268" s="3"/>
      <c r="E268" s="3"/>
      <c r="F268" s="3"/>
      <c r="G268" s="3"/>
    </row>
    <row r="269" spans="1:7" ht="9">
      <c r="A269" s="5" t="s">
        <v>108</v>
      </c>
      <c r="B269" s="11"/>
      <c r="C269" s="3"/>
      <c r="D269" s="3"/>
      <c r="E269" s="3"/>
      <c r="F269" s="3"/>
      <c r="G269" s="3"/>
    </row>
    <row r="270" spans="2:7" ht="9">
      <c r="B270" s="9" t="s">
        <v>79</v>
      </c>
      <c r="C270" s="3">
        <v>23846</v>
      </c>
      <c r="D270" s="3">
        <v>21016</v>
      </c>
      <c r="E270" s="3">
        <v>290</v>
      </c>
      <c r="F270" s="3">
        <v>923</v>
      </c>
      <c r="G270" s="3">
        <v>852</v>
      </c>
    </row>
    <row r="271" spans="2:7" ht="9">
      <c r="B271" s="9" t="s">
        <v>104</v>
      </c>
      <c r="C271" s="3">
        <v>61631</v>
      </c>
      <c r="D271" s="3">
        <v>96329</v>
      </c>
      <c r="E271" s="3">
        <v>1120</v>
      </c>
      <c r="F271" s="3">
        <v>3508</v>
      </c>
      <c r="G271" s="3">
        <v>2730</v>
      </c>
    </row>
    <row r="272" spans="2:7" ht="9">
      <c r="B272" s="9" t="s">
        <v>88</v>
      </c>
      <c r="C272" s="3">
        <v>21805</v>
      </c>
      <c r="D272" s="3">
        <v>21930</v>
      </c>
      <c r="E272" s="3">
        <v>272</v>
      </c>
      <c r="F272" s="3">
        <v>729</v>
      </c>
      <c r="G272" s="3">
        <v>654</v>
      </c>
    </row>
    <row r="273" spans="1:7" ht="9">
      <c r="A273" s="4" t="s">
        <v>18</v>
      </c>
      <c r="C273" s="3">
        <v>107282</v>
      </c>
      <c r="D273" s="3">
        <v>139275</v>
      </c>
      <c r="E273" s="3">
        <v>1682</v>
      </c>
      <c r="F273" s="3">
        <v>5160</v>
      </c>
      <c r="G273" s="3">
        <v>4236</v>
      </c>
    </row>
    <row r="274" spans="2:7" s="6" customFormat="1" ht="9">
      <c r="B274" s="10" t="s">
        <v>122</v>
      </c>
      <c r="C274" s="7">
        <f>C273/257636</f>
        <v>0.4164091974724029</v>
      </c>
      <c r="D274" s="7">
        <f>D273/257636</f>
        <v>0.5405882718253661</v>
      </c>
      <c r="E274" s="7">
        <f>E273/257636</f>
        <v>0.006528590724898694</v>
      </c>
      <c r="F274" s="7">
        <f>F273/257636</f>
        <v>0.020028256920616685</v>
      </c>
      <c r="G274" s="7">
        <f>G273/257636</f>
        <v>0.01644180161157602</v>
      </c>
    </row>
    <row r="275" spans="2:7" ht="4.5" customHeight="1">
      <c r="B275" s="11"/>
      <c r="C275" s="3"/>
      <c r="D275" s="3"/>
      <c r="E275" s="3"/>
      <c r="F275" s="3"/>
      <c r="G275" s="3"/>
    </row>
    <row r="276" spans="1:7" ht="9">
      <c r="A276" s="5" t="s">
        <v>109</v>
      </c>
      <c r="B276" s="11"/>
      <c r="C276" s="3"/>
      <c r="D276" s="3"/>
      <c r="E276" s="3"/>
      <c r="F276" s="3"/>
      <c r="G276" s="3"/>
    </row>
    <row r="277" spans="2:7" ht="9">
      <c r="B277" s="9" t="s">
        <v>88</v>
      </c>
      <c r="C277" s="3">
        <v>85846</v>
      </c>
      <c r="D277" s="3">
        <v>40326</v>
      </c>
      <c r="E277" s="3">
        <v>1208</v>
      </c>
      <c r="F277" s="3">
        <v>2355</v>
      </c>
      <c r="G277" s="3">
        <v>3458</v>
      </c>
    </row>
    <row r="278" spans="1:7" ht="9">
      <c r="A278" s="4" t="s">
        <v>18</v>
      </c>
      <c r="C278" s="3">
        <v>85846</v>
      </c>
      <c r="D278" s="3">
        <v>40326</v>
      </c>
      <c r="E278" s="3">
        <v>1208</v>
      </c>
      <c r="F278" s="3">
        <v>2355</v>
      </c>
      <c r="G278" s="3">
        <v>3458</v>
      </c>
    </row>
    <row r="279" spans="2:7" s="6" customFormat="1" ht="9">
      <c r="B279" s="10" t="s">
        <v>122</v>
      </c>
      <c r="C279" s="7">
        <f>C278/133194</f>
        <v>0.6445185218553389</v>
      </c>
      <c r="D279" s="7">
        <f>D278/133194</f>
        <v>0.30276138564800215</v>
      </c>
      <c r="E279" s="7">
        <f>E278/133194</f>
        <v>0.009069477604096281</v>
      </c>
      <c r="F279" s="7">
        <f>F278/133194</f>
        <v>0.017680976620568493</v>
      </c>
      <c r="G279" s="7">
        <f>G278/133194</f>
        <v>0.025962130426295478</v>
      </c>
    </row>
    <row r="280" spans="2:7" ht="4.5" customHeight="1">
      <c r="B280" s="11"/>
      <c r="C280" s="3"/>
      <c r="D280" s="3"/>
      <c r="E280" s="3"/>
      <c r="F280" s="3"/>
      <c r="G280" s="3"/>
    </row>
    <row r="281" spans="1:7" ht="9">
      <c r="A281" s="5" t="s">
        <v>110</v>
      </c>
      <c r="B281" s="11"/>
      <c r="C281" s="3"/>
      <c r="D281" s="3"/>
      <c r="E281" s="3"/>
      <c r="F281" s="3"/>
      <c r="G281" s="3"/>
    </row>
    <row r="282" spans="2:7" ht="9">
      <c r="B282" s="9" t="s">
        <v>104</v>
      </c>
      <c r="C282" s="3">
        <v>17949</v>
      </c>
      <c r="D282" s="3">
        <v>31440</v>
      </c>
      <c r="E282" s="3">
        <v>293</v>
      </c>
      <c r="F282" s="3">
        <v>1306</v>
      </c>
      <c r="G282" s="3">
        <v>813</v>
      </c>
    </row>
    <row r="283" spans="2:7" ht="9">
      <c r="B283" s="9" t="s">
        <v>106</v>
      </c>
      <c r="C283" s="3">
        <v>85874</v>
      </c>
      <c r="D283" s="3">
        <v>85511</v>
      </c>
      <c r="E283" s="3">
        <v>1389</v>
      </c>
      <c r="F283" s="3">
        <v>2636</v>
      </c>
      <c r="G283" s="3">
        <v>4158</v>
      </c>
    </row>
    <row r="284" spans="1:7" ht="9">
      <c r="A284" s="4" t="s">
        <v>18</v>
      </c>
      <c r="C284" s="3">
        <v>103823</v>
      </c>
      <c r="D284" s="3">
        <v>116951</v>
      </c>
      <c r="E284" s="3">
        <v>1682</v>
      </c>
      <c r="F284" s="3">
        <v>3942</v>
      </c>
      <c r="G284" s="3">
        <v>4971</v>
      </c>
    </row>
    <row r="285" spans="2:7" s="6" customFormat="1" ht="9">
      <c r="B285" s="10" t="s">
        <v>122</v>
      </c>
      <c r="C285" s="7">
        <f>C284/231369</f>
        <v>0.44873340853787674</v>
      </c>
      <c r="D285" s="7">
        <f>D284/231369</f>
        <v>0.5054739398968747</v>
      </c>
      <c r="E285" s="7">
        <f>E284/231369</f>
        <v>0.007269772527866741</v>
      </c>
      <c r="F285" s="7">
        <f>F284/231369</f>
        <v>0.017037718968401127</v>
      </c>
      <c r="G285" s="7">
        <f>G284/231369</f>
        <v>0.02148516006898072</v>
      </c>
    </row>
    <row r="286" spans="2:7" ht="4.5" customHeight="1">
      <c r="B286" s="11"/>
      <c r="C286" s="3"/>
      <c r="D286" s="3"/>
      <c r="E286" s="3"/>
      <c r="F286" s="3"/>
      <c r="G286" s="3"/>
    </row>
    <row r="287" spans="1:7" ht="9">
      <c r="A287" s="5" t="s">
        <v>111</v>
      </c>
      <c r="B287" s="11"/>
      <c r="C287" s="3"/>
      <c r="D287" s="3"/>
      <c r="E287" s="3"/>
      <c r="F287" s="3"/>
      <c r="G287" s="3"/>
    </row>
    <row r="288" spans="2:7" ht="9">
      <c r="B288" s="9" t="s">
        <v>106</v>
      </c>
      <c r="C288" s="3">
        <v>114898</v>
      </c>
      <c r="D288" s="3">
        <v>109135</v>
      </c>
      <c r="E288" s="3">
        <v>1536</v>
      </c>
      <c r="F288" s="3">
        <v>2597</v>
      </c>
      <c r="G288" s="3">
        <v>4039</v>
      </c>
    </row>
    <row r="289" spans="1:7" ht="9">
      <c r="A289" s="4" t="s">
        <v>18</v>
      </c>
      <c r="C289" s="3">
        <v>114898</v>
      </c>
      <c r="D289" s="3">
        <v>109135</v>
      </c>
      <c r="E289" s="3">
        <v>1536</v>
      </c>
      <c r="F289" s="3">
        <v>2597</v>
      </c>
      <c r="G289" s="3">
        <v>4039</v>
      </c>
    </row>
    <row r="290" spans="2:7" s="6" customFormat="1" ht="9">
      <c r="B290" s="10" t="s">
        <v>122</v>
      </c>
      <c r="C290" s="7">
        <f>C289/232205</f>
        <v>0.4948127731960983</v>
      </c>
      <c r="D290" s="7">
        <f>D289/232205</f>
        <v>0.46999418617170174</v>
      </c>
      <c r="E290" s="7">
        <f>E289/232205</f>
        <v>0.006614844641588252</v>
      </c>
      <c r="F290" s="7">
        <f>F289/232205</f>
        <v>0.011184083030081178</v>
      </c>
      <c r="G290" s="7">
        <f>G289/232205</f>
        <v>0.017394112960530565</v>
      </c>
    </row>
    <row r="291" spans="2:7" ht="4.5" customHeight="1">
      <c r="B291" s="11"/>
      <c r="C291" s="3"/>
      <c r="D291" s="3"/>
      <c r="E291" s="3"/>
      <c r="F291" s="3"/>
      <c r="G291" s="3"/>
    </row>
    <row r="292" spans="1:7" ht="9">
      <c r="A292" s="5" t="s">
        <v>112</v>
      </c>
      <c r="B292" s="11"/>
      <c r="C292" s="3"/>
      <c r="D292" s="3"/>
      <c r="E292" s="3"/>
      <c r="F292" s="3"/>
      <c r="G292" s="3"/>
    </row>
    <row r="293" spans="2:7" ht="9">
      <c r="B293" s="9" t="s">
        <v>79</v>
      </c>
      <c r="C293" s="3">
        <v>43928</v>
      </c>
      <c r="D293" s="3">
        <v>41005</v>
      </c>
      <c r="E293" s="3">
        <v>506</v>
      </c>
      <c r="F293" s="3">
        <v>2203</v>
      </c>
      <c r="G293" s="3">
        <v>1580</v>
      </c>
    </row>
    <row r="294" spans="2:7" ht="9">
      <c r="B294" s="9" t="s">
        <v>104</v>
      </c>
      <c r="C294" s="3">
        <v>86468</v>
      </c>
      <c r="D294" s="3">
        <v>98275</v>
      </c>
      <c r="E294" s="3">
        <v>1682</v>
      </c>
      <c r="F294" s="3">
        <v>6737</v>
      </c>
      <c r="G294" s="3">
        <v>4186</v>
      </c>
    </row>
    <row r="295" spans="1:7" ht="9">
      <c r="A295" s="4" t="s">
        <v>18</v>
      </c>
      <c r="C295" s="3">
        <v>130396</v>
      </c>
      <c r="D295" s="3">
        <v>139280</v>
      </c>
      <c r="E295" s="3">
        <v>2188</v>
      </c>
      <c r="F295" s="3">
        <v>8940</v>
      </c>
      <c r="G295" s="3">
        <v>5766</v>
      </c>
    </row>
    <row r="296" spans="2:7" s="6" customFormat="1" ht="9">
      <c r="B296" s="10" t="s">
        <v>122</v>
      </c>
      <c r="C296" s="7">
        <f>C295/286571</f>
        <v>0.45502161767938837</v>
      </c>
      <c r="D296" s="7">
        <f>D295/286571</f>
        <v>0.4860226610508391</v>
      </c>
      <c r="E296" s="7">
        <f>E295/286571</f>
        <v>0.007635106134256432</v>
      </c>
      <c r="F296" s="7">
        <f>F295/286571</f>
        <v>0.031196457422418878</v>
      </c>
      <c r="G296" s="7">
        <f>G295/286571</f>
        <v>0.020120668176472845</v>
      </c>
    </row>
    <row r="297" spans="2:7" ht="4.5" customHeight="1">
      <c r="B297" s="11"/>
      <c r="C297" s="3"/>
      <c r="D297" s="3"/>
      <c r="E297" s="3"/>
      <c r="F297" s="3"/>
      <c r="G297" s="3"/>
    </row>
    <row r="298" spans="1:7" ht="9">
      <c r="A298" s="5" t="s">
        <v>113</v>
      </c>
      <c r="B298" s="11"/>
      <c r="C298" s="3"/>
      <c r="D298" s="3"/>
      <c r="E298" s="3"/>
      <c r="F298" s="3"/>
      <c r="G298" s="3"/>
    </row>
    <row r="299" spans="2:7" ht="9">
      <c r="B299" s="9" t="s">
        <v>104</v>
      </c>
      <c r="C299" s="3">
        <v>63134</v>
      </c>
      <c r="D299" s="3">
        <v>38844</v>
      </c>
      <c r="E299" s="3">
        <v>998</v>
      </c>
      <c r="F299" s="3">
        <v>3152</v>
      </c>
      <c r="G299" s="3">
        <v>3724</v>
      </c>
    </row>
    <row r="300" spans="1:7" ht="9">
      <c r="A300" s="4" t="s">
        <v>18</v>
      </c>
      <c r="C300" s="3">
        <v>63134</v>
      </c>
      <c r="D300" s="3">
        <v>38844</v>
      </c>
      <c r="E300" s="3">
        <v>998</v>
      </c>
      <c r="F300" s="3">
        <v>3152</v>
      </c>
      <c r="G300" s="3">
        <v>3724</v>
      </c>
    </row>
    <row r="301" spans="2:7" s="6" customFormat="1" ht="9">
      <c r="B301" s="10" t="s">
        <v>122</v>
      </c>
      <c r="C301" s="7">
        <f>C300/109852</f>
        <v>0.5747187124494775</v>
      </c>
      <c r="D301" s="7">
        <f>D300/109852</f>
        <v>0.3536030295306412</v>
      </c>
      <c r="E301" s="7">
        <f>E300/109852</f>
        <v>0.009084950660889197</v>
      </c>
      <c r="F301" s="7">
        <f>F300/109852</f>
        <v>0.02869315078469213</v>
      </c>
      <c r="G301" s="7">
        <f>G300/109852</f>
        <v>0.03390015657429997</v>
      </c>
    </row>
    <row r="302" spans="2:7" ht="4.5" customHeight="1">
      <c r="B302" s="11"/>
      <c r="C302" s="3"/>
      <c r="D302" s="3"/>
      <c r="E302" s="3"/>
      <c r="F302" s="3"/>
      <c r="G302" s="3"/>
    </row>
    <row r="303" spans="1:7" ht="9">
      <c r="A303" s="5" t="s">
        <v>114</v>
      </c>
      <c r="B303" s="11"/>
      <c r="C303" s="3"/>
      <c r="D303" s="3"/>
      <c r="E303" s="3"/>
      <c r="F303" s="3"/>
      <c r="G303" s="3"/>
    </row>
    <row r="304" spans="2:7" ht="9">
      <c r="B304" s="9" t="s">
        <v>104</v>
      </c>
      <c r="C304" s="3">
        <v>130683</v>
      </c>
      <c r="D304" s="3">
        <v>153865</v>
      </c>
      <c r="E304" s="3">
        <v>1679</v>
      </c>
      <c r="F304" s="3">
        <v>8468</v>
      </c>
      <c r="G304" s="3">
        <v>4434</v>
      </c>
    </row>
    <row r="305" spans="1:7" ht="9">
      <c r="A305" s="4" t="s">
        <v>18</v>
      </c>
      <c r="C305" s="3">
        <v>130683</v>
      </c>
      <c r="D305" s="3">
        <v>153865</v>
      </c>
      <c r="E305" s="3">
        <v>1679</v>
      </c>
      <c r="F305" s="3">
        <v>8468</v>
      </c>
      <c r="G305" s="3">
        <v>4434</v>
      </c>
    </row>
    <row r="306" spans="2:7" s="6" customFormat="1" ht="9">
      <c r="B306" s="10" t="s">
        <v>122</v>
      </c>
      <c r="C306" s="7">
        <f>C305/299129</f>
        <v>0.4368784036318779</v>
      </c>
      <c r="D306" s="7">
        <f>D305/299129</f>
        <v>0.5143767404698307</v>
      </c>
      <c r="E306" s="7">
        <f>E305/299129</f>
        <v>0.005612962969153776</v>
      </c>
      <c r="F306" s="7">
        <f>F305/299129</f>
        <v>0.02830885671399296</v>
      </c>
      <c r="G306" s="7">
        <f>G305/299129</f>
        <v>0.014823036215144636</v>
      </c>
    </row>
    <row r="307" spans="2:7" ht="4.5" customHeight="1">
      <c r="B307" s="11"/>
      <c r="C307" s="3"/>
      <c r="D307" s="3"/>
      <c r="E307" s="3"/>
      <c r="F307" s="3"/>
      <c r="G307" s="3"/>
    </row>
    <row r="308" spans="1:7" ht="9">
      <c r="A308" s="5" t="s">
        <v>116</v>
      </c>
      <c r="B308" s="11"/>
      <c r="C308" s="3"/>
      <c r="D308" s="3"/>
      <c r="E308" s="3"/>
      <c r="F308" s="3"/>
      <c r="G308" s="3"/>
    </row>
    <row r="309" spans="2:7" ht="9">
      <c r="B309" s="9" t="s">
        <v>106</v>
      </c>
      <c r="C309" s="3">
        <v>38054</v>
      </c>
      <c r="D309" s="3">
        <v>50128</v>
      </c>
      <c r="E309" s="3">
        <v>706</v>
      </c>
      <c r="F309" s="3">
        <v>1252</v>
      </c>
      <c r="G309" s="3">
        <v>1670</v>
      </c>
    </row>
    <row r="310" spans="2:7" ht="9">
      <c r="B310" s="9" t="s">
        <v>115</v>
      </c>
      <c r="C310" s="3">
        <v>58912</v>
      </c>
      <c r="D310" s="3">
        <v>76104</v>
      </c>
      <c r="E310" s="3">
        <v>890</v>
      </c>
      <c r="F310" s="3">
        <v>2565</v>
      </c>
      <c r="G310" s="3">
        <v>2743</v>
      </c>
    </row>
    <row r="311" spans="1:7" ht="9">
      <c r="A311" s="4" t="s">
        <v>18</v>
      </c>
      <c r="C311" s="3">
        <v>96966</v>
      </c>
      <c r="D311" s="3">
        <v>126232</v>
      </c>
      <c r="E311" s="3">
        <v>1596</v>
      </c>
      <c r="F311" s="3">
        <v>3817</v>
      </c>
      <c r="G311" s="3">
        <v>4413</v>
      </c>
    </row>
    <row r="312" spans="2:7" s="6" customFormat="1" ht="9">
      <c r="B312" s="10" t="s">
        <v>122</v>
      </c>
      <c r="C312" s="7">
        <f>C311/233024</f>
        <v>0.41612022795935183</v>
      </c>
      <c r="D312" s="7">
        <f>D311/233024</f>
        <v>0.5417124416369129</v>
      </c>
      <c r="E312" s="7">
        <f>E311/233024</f>
        <v>0.00684907992309805</v>
      </c>
      <c r="F312" s="7">
        <f>F311/233024</f>
        <v>0.016380287009063445</v>
      </c>
      <c r="G312" s="7">
        <f>G311/233024</f>
        <v>0.018937963471573744</v>
      </c>
    </row>
    <row r="313" spans="2:7" ht="4.5" customHeight="1">
      <c r="B313" s="11"/>
      <c r="C313" s="3"/>
      <c r="D313" s="3"/>
      <c r="E313" s="3"/>
      <c r="F313" s="3"/>
      <c r="G313" s="3"/>
    </row>
    <row r="314" spans="1:7" ht="9">
      <c r="A314" s="5" t="s">
        <v>117</v>
      </c>
      <c r="B314" s="11"/>
      <c r="C314" s="3"/>
      <c r="D314" s="3"/>
      <c r="E314" s="3"/>
      <c r="F314" s="3"/>
      <c r="G314" s="3"/>
    </row>
    <row r="315" spans="2:7" ht="9">
      <c r="B315" s="9" t="s">
        <v>115</v>
      </c>
      <c r="C315" s="3">
        <v>143776</v>
      </c>
      <c r="D315" s="3">
        <v>144088</v>
      </c>
      <c r="E315" s="3">
        <v>1645</v>
      </c>
      <c r="F315" s="3">
        <v>4507</v>
      </c>
      <c r="G315" s="3">
        <v>4990</v>
      </c>
    </row>
    <row r="316" spans="1:7" ht="9">
      <c r="A316" s="4" t="s">
        <v>18</v>
      </c>
      <c r="C316" s="3">
        <v>143776</v>
      </c>
      <c r="D316" s="3">
        <v>144088</v>
      </c>
      <c r="E316" s="3">
        <v>1645</v>
      </c>
      <c r="F316" s="3">
        <v>4507</v>
      </c>
      <c r="G316" s="3">
        <v>4990</v>
      </c>
    </row>
    <row r="317" spans="2:7" s="6" customFormat="1" ht="9">
      <c r="B317" s="10" t="s">
        <v>122</v>
      </c>
      <c r="C317" s="7">
        <f>C316/299006</f>
        <v>0.4808465381965579</v>
      </c>
      <c r="D317" s="7">
        <f>D316/299006</f>
        <v>0.4818899955184846</v>
      </c>
      <c r="E317" s="7">
        <f>E316/299006</f>
        <v>0.005501561841568397</v>
      </c>
      <c r="F317" s="7">
        <f>F316/299006</f>
        <v>0.0150732761215494</v>
      </c>
      <c r="G317" s="7">
        <f>G316/299006</f>
        <v>0.016688628321839694</v>
      </c>
    </row>
    <row r="318" spans="2:7" ht="4.5" customHeight="1">
      <c r="B318" s="11"/>
      <c r="C318" s="3"/>
      <c r="D318" s="3"/>
      <c r="E318" s="3"/>
      <c r="F318" s="3"/>
      <c r="G318" s="3"/>
    </row>
    <row r="319" spans="1:7" ht="9">
      <c r="A319" s="5" t="s">
        <v>119</v>
      </c>
      <c r="B319" s="11"/>
      <c r="C319" s="3"/>
      <c r="D319" s="3"/>
      <c r="E319" s="3"/>
      <c r="F319" s="3"/>
      <c r="G319" s="3"/>
    </row>
    <row r="320" spans="2:7" ht="9">
      <c r="B320" s="9" t="s">
        <v>118</v>
      </c>
      <c r="C320" s="3">
        <v>19498</v>
      </c>
      <c r="D320" s="3">
        <v>12195</v>
      </c>
      <c r="E320" s="3">
        <v>293</v>
      </c>
      <c r="F320" s="3">
        <v>678</v>
      </c>
      <c r="G320" s="3">
        <v>1159</v>
      </c>
    </row>
    <row r="321" spans="2:7" ht="9">
      <c r="B321" s="9" t="s">
        <v>115</v>
      </c>
      <c r="C321" s="3">
        <v>92370</v>
      </c>
      <c r="D321" s="3">
        <v>49667</v>
      </c>
      <c r="E321" s="3">
        <v>922</v>
      </c>
      <c r="F321" s="3">
        <v>2504</v>
      </c>
      <c r="G321" s="3">
        <v>4222</v>
      </c>
    </row>
    <row r="322" spans="1:7" ht="9">
      <c r="A322" s="4" t="s">
        <v>18</v>
      </c>
      <c r="C322" s="3">
        <v>111868</v>
      </c>
      <c r="D322" s="3">
        <v>61862</v>
      </c>
      <c r="E322" s="3">
        <v>1215</v>
      </c>
      <c r="F322" s="3">
        <v>3182</v>
      </c>
      <c r="G322" s="3">
        <v>5381</v>
      </c>
    </row>
    <row r="323" spans="2:7" s="6" customFormat="1" ht="9">
      <c r="B323" s="10" t="s">
        <v>122</v>
      </c>
      <c r="C323" s="7">
        <f>C322/183508</f>
        <v>0.609608300455566</v>
      </c>
      <c r="D323" s="7">
        <f>D322/183508</f>
        <v>0.3371079190008065</v>
      </c>
      <c r="E323" s="7">
        <f>E322/183508</f>
        <v>0.006620964753580225</v>
      </c>
      <c r="F323" s="7">
        <f>F322/183508</f>
        <v>0.017339843494561545</v>
      </c>
      <c r="G323" s="7">
        <f>G322/183508</f>
        <v>0.029322972295485757</v>
      </c>
    </row>
    <row r="324" spans="2:7" ht="4.5" customHeight="1">
      <c r="B324" s="11"/>
      <c r="C324" s="3"/>
      <c r="D324" s="3"/>
      <c r="E324" s="3"/>
      <c r="F324" s="3"/>
      <c r="G324" s="3"/>
    </row>
    <row r="325" spans="1:7" ht="9">
      <c r="A325" s="5" t="s">
        <v>120</v>
      </c>
      <c r="B325" s="11"/>
      <c r="C325" s="3"/>
      <c r="D325" s="3"/>
      <c r="E325" s="3"/>
      <c r="F325" s="3"/>
      <c r="G325" s="3"/>
    </row>
    <row r="326" spans="2:7" ht="9">
      <c r="B326" s="9" t="s">
        <v>115</v>
      </c>
      <c r="C326" s="3">
        <v>123662</v>
      </c>
      <c r="D326" s="3">
        <v>143278</v>
      </c>
      <c r="E326" s="3">
        <v>1959</v>
      </c>
      <c r="F326" s="3">
        <v>4852</v>
      </c>
      <c r="G326" s="3">
        <v>4726</v>
      </c>
    </row>
    <row r="327" spans="1:7" ht="9">
      <c r="A327" s="4" t="s">
        <v>18</v>
      </c>
      <c r="C327" s="3">
        <v>123662</v>
      </c>
      <c r="D327" s="3">
        <v>143278</v>
      </c>
      <c r="E327" s="3">
        <v>1959</v>
      </c>
      <c r="F327" s="3">
        <v>4852</v>
      </c>
      <c r="G327" s="3">
        <v>4726</v>
      </c>
    </row>
    <row r="328" spans="2:7" s="6" customFormat="1" ht="9">
      <c r="B328" s="10" t="s">
        <v>122</v>
      </c>
      <c r="C328" s="7">
        <f>C327/278477</f>
        <v>0.4440653985786977</v>
      </c>
      <c r="D328" s="7">
        <f>D327/278477</f>
        <v>0.5145056862864796</v>
      </c>
      <c r="E328" s="7">
        <f>E327/278477</f>
        <v>0.007034692272611383</v>
      </c>
      <c r="F328" s="7">
        <f>F327/278477</f>
        <v>0.0174233419636092</v>
      </c>
      <c r="G328" s="7">
        <f>G327/278477</f>
        <v>0.016970880898602037</v>
      </c>
    </row>
    <row r="329" spans="2:7" ht="4.5" customHeight="1">
      <c r="B329" s="11"/>
      <c r="C329" s="3"/>
      <c r="D329" s="3"/>
      <c r="E329" s="3"/>
      <c r="F329" s="3"/>
      <c r="G329" s="3"/>
    </row>
    <row r="330" spans="1:7" ht="9">
      <c r="A330" s="5" t="s">
        <v>121</v>
      </c>
      <c r="B330" s="11"/>
      <c r="C330" s="3"/>
      <c r="D330" s="3"/>
      <c r="E330" s="3"/>
      <c r="F330" s="3"/>
      <c r="G330" s="3"/>
    </row>
    <row r="331" spans="2:7" ht="9">
      <c r="B331" s="9" t="s">
        <v>115</v>
      </c>
      <c r="C331" s="3">
        <v>146737</v>
      </c>
      <c r="D331" s="3">
        <v>71811</v>
      </c>
      <c r="E331" s="3">
        <v>1539</v>
      </c>
      <c r="F331" s="3">
        <v>4740</v>
      </c>
      <c r="G331" s="3">
        <v>5750</v>
      </c>
    </row>
    <row r="332" spans="1:7" ht="9">
      <c r="A332" s="4" t="s">
        <v>18</v>
      </c>
      <c r="C332" s="3">
        <v>146737</v>
      </c>
      <c r="D332" s="3">
        <v>71811</v>
      </c>
      <c r="E332" s="3">
        <v>1539</v>
      </c>
      <c r="F332" s="3">
        <v>4740</v>
      </c>
      <c r="G332" s="3">
        <v>5750</v>
      </c>
    </row>
    <row r="333" spans="2:7" s="6" customFormat="1" ht="9">
      <c r="B333" s="10" t="s">
        <v>122</v>
      </c>
      <c r="C333" s="7">
        <f>C332/230577</f>
        <v>0.6363904465753306</v>
      </c>
      <c r="D333" s="7">
        <f>D332/230577</f>
        <v>0.31144042987808845</v>
      </c>
      <c r="E333" s="7">
        <f>E332/230577</f>
        <v>0.0066745599084037</v>
      </c>
      <c r="F333" s="7">
        <f>F332/230577</f>
        <v>0.020557124084362274</v>
      </c>
      <c r="G333" s="7">
        <f>G332/230577</f>
        <v>0.024937439553814996</v>
      </c>
    </row>
    <row r="334" spans="2:7" ht="4.5" customHeight="1">
      <c r="B334" s="11"/>
      <c r="C334" s="3"/>
      <c r="D334" s="3"/>
      <c r="E334" s="3"/>
      <c r="F334" s="3"/>
      <c r="G334" s="3"/>
    </row>
    <row r="335" spans="2:7" ht="9">
      <c r="B335" s="11"/>
      <c r="C335" s="3"/>
      <c r="D335" s="3"/>
      <c r="E335" s="3"/>
      <c r="F335" s="3"/>
      <c r="G335" s="3"/>
    </row>
  </sheetData>
  <printOptions/>
  <pageMargins left="0.8999999999999999" right="0.8999999999999999" top="1" bottom="0.8" header="0.3" footer="0.3"/>
  <pageSetup firstPageNumber="76" useFirstPageNumber="1" horizontalDpi="600" verticalDpi="600" orientation="portrait" r:id="rId1"/>
  <headerFooter alignWithMargins="0">
    <oddHeader>&amp;C&amp;"Arial,Bold"&amp;11Supplement to the Statement of Vote
Counties by Congressional Districts
for US Senator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2005-04-05T23:08:46Z</cp:lastPrinted>
  <dcterms:created xsi:type="dcterms:W3CDTF">2005-04-05T20:35:05Z</dcterms:created>
  <dcterms:modified xsi:type="dcterms:W3CDTF">2005-04-05T23:08:48Z</dcterms:modified>
  <cp:category/>
  <cp:version/>
  <cp:contentType/>
  <cp:contentStatus/>
</cp:coreProperties>
</file>