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'Sheet1'!$A$1:$H$481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<sst xmlns="http://schemas.openxmlformats.org/spreadsheetml/2006/main" count="410" uniqueCount="152">
  <si>
    <t>Arnold Schwarzenegger</t>
  </si>
  <si>
    <t>Edward C. Noonan</t>
  </si>
  <si>
    <t>Peter Miguel Camejo</t>
  </si>
  <si>
    <t>Janice Jordan</t>
  </si>
  <si>
    <t>DEM</t>
  </si>
  <si>
    <t>REP</t>
  </si>
  <si>
    <t>AI</t>
  </si>
  <si>
    <t>GRN</t>
  </si>
  <si>
    <t>LIB</t>
  </si>
  <si>
    <t>PF</t>
  </si>
  <si>
    <t>Del Norte</t>
  </si>
  <si>
    <t>Humboldt</t>
  </si>
  <si>
    <t>Lake</t>
  </si>
  <si>
    <t>Mendocino</t>
  </si>
  <si>
    <t>Sonoma</t>
  </si>
  <si>
    <t>Trinity</t>
  </si>
  <si>
    <t>State Assembly District 1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</si>
  <si>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</si>
  <si>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</si>
  <si>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</si>
  <si>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</si>
  <si>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</si>
  <si>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</si>
  <si>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</si>
  <si>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</si>
  <si>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</si>
  <si>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State Assembly District 2</t>
  </si>
  <si>
    <t>Lassen</t>
  </si>
  <si>
    <t>Nevada</t>
  </si>
  <si>
    <t>Placer</t>
  </si>
  <si>
    <t>Plumas</t>
  </si>
  <si>
    <t>Sierra</t>
  </si>
  <si>
    <t>Yuba</t>
  </si>
  <si>
    <t>State Assembly District 3</t>
  </si>
  <si>
    <t>Alpine</t>
  </si>
  <si>
    <t>El Dorado</t>
  </si>
  <si>
    <t>Sacramento</t>
  </si>
  <si>
    <t>State Assembly District 4</t>
  </si>
  <si>
    <t>State Assembly District 5</t>
  </si>
  <si>
    <t>Marin</t>
  </si>
  <si>
    <t>State Assembly District 6</t>
  </si>
  <si>
    <t>Napa</t>
  </si>
  <si>
    <t>Solano</t>
  </si>
  <si>
    <t>State Assembly District 7</t>
  </si>
  <si>
    <t>State Assembly District 8</t>
  </si>
  <si>
    <t>State Assembly District 9</t>
  </si>
  <si>
    <t>Amador</t>
  </si>
  <si>
    <t>San Joaquin</t>
  </si>
  <si>
    <t>State Assembly District 10</t>
  </si>
  <si>
    <t>Contra Costa</t>
  </si>
  <si>
    <t>State Assembly District 11</t>
  </si>
  <si>
    <t>San Francisco</t>
  </si>
  <si>
    <t>San Mateo</t>
  </si>
  <si>
    <t>State Assembly District 12</t>
  </si>
  <si>
    <t>State Assembly District 13</t>
  </si>
  <si>
    <t>Alameda</t>
  </si>
  <si>
    <t>State Assembly District 14</t>
  </si>
  <si>
    <t>State Assembly District 15</t>
  </si>
  <si>
    <t>State Assembly District 16</t>
  </si>
  <si>
    <t>Merced</t>
  </si>
  <si>
    <t>Stanislaus</t>
  </si>
  <si>
    <t>State Assembly District 17</t>
  </si>
  <si>
    <t>State Assembly District 18</t>
  </si>
  <si>
    <t>State Assembly District 19</t>
  </si>
  <si>
    <t>Santa Clara</t>
  </si>
  <si>
    <t>State Assembly District 20</t>
  </si>
  <si>
    <t>State Assembly District 21</t>
  </si>
  <si>
    <t>State Assembly District 22</t>
  </si>
  <si>
    <t>State Assembly District 23</t>
  </si>
  <si>
    <t>State Assembly District 24</t>
  </si>
  <si>
    <t>Calaveras</t>
  </si>
  <si>
    <t>Madera</t>
  </si>
  <si>
    <t>Mariposa</t>
  </si>
  <si>
    <t>Mono</t>
  </si>
  <si>
    <t>Tuolumne</t>
  </si>
  <si>
    <t>State Assembly District 25</t>
  </si>
  <si>
    <t>State Assembly District 26</t>
  </si>
  <si>
    <t>Monterey</t>
  </si>
  <si>
    <t>Santa Cruz</t>
  </si>
  <si>
    <t>State Assembly District 27</t>
  </si>
  <si>
    <t>San Benito</t>
  </si>
  <si>
    <t>State Assembly District 28</t>
  </si>
  <si>
    <t>Fresno</t>
  </si>
  <si>
    <t>Tulare</t>
  </si>
  <si>
    <t>State Assembly District 29</t>
  </si>
  <si>
    <t>Kern</t>
  </si>
  <si>
    <t>Kings</t>
  </si>
  <si>
    <t>State Assembly District 30</t>
  </si>
  <si>
    <t>State Assembly District 31</t>
  </si>
  <si>
    <t>San Bernardino</t>
  </si>
  <si>
    <t>State Assembly District 32</t>
  </si>
  <si>
    <t>San Luis Obispo</t>
  </si>
  <si>
    <t>Santa Barbara</t>
  </si>
  <si>
    <t>State Assembly District 33</t>
  </si>
  <si>
    <t>Inyo</t>
  </si>
  <si>
    <t>State Assembly District 34</t>
  </si>
  <si>
    <t>Ventura</t>
  </si>
  <si>
    <t>State Assembly District 35</t>
  </si>
  <si>
    <t>Los Angeles</t>
  </si>
  <si>
    <t>State Assembly District 36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</si>
  <si>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</si>
  <si>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</si>
  <si>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</si>
  <si>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</si>
  <si>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</si>
  <si>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</si>
  <si>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</si>
  <si>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</si>
  <si>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</si>
  <si>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</si>
  <si>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</si>
  <si>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</si>
  <si>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</si>
  <si>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</si>
  <si>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</si>
  <si>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</si>
  <si>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</si>
  <si>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</si>
  <si>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</si>
  <si>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Orange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</si>
  <si>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</si>
  <si>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</si>
  <si>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</si>
  <si>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</si>
  <si>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</si>
  <si>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</si>
  <si>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</si>
  <si>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Riverside</t>
  </si>
  <si>
    <t>State Assembly District 63</t>
  </si>
  <si>
    <t>State Assembly District 64</t>
  </si>
  <si>
    <t>State Assembly District 65</t>
  </si>
  <si>
    <t>San Diego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</si>
  <si>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</si>
  <si>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</si>
  <si>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</si>
  <si>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</si>
  <si>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</si>
  <si>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</si>
  <si>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</si>
  <si>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</si>
  <si>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</si>
  <si>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</si>
  <si>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</si>
  <si>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</si>
  <si>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</si>
  <si>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</si>
  <si>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Imperial</t>
  </si>
  <si>
    <t>State Assembly District 80</t>
  </si>
  <si>
    <t>District Totals</t>
  </si>
  <si>
    <t>Percent, Total</t>
  </si>
  <si>
    <t>Art 
Olivier</t>
  </si>
  <si>
    <t>Phil 
Angelides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</si>
</sst>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showOutlineSymbols="0" zoomScaleSheetLayoutView="100" workbookViewId="0" topLeftCell="A1">
      <selection activeCell="L10" sqref="L10"/>
    </sheetView>
  </sheetViews>
  <sheetFormatPr defaultColWidth="9.140625" defaultRowHeight="12.75" customHeight="1"/>
  <cols>
    <col min="1" max="1" width="2.7109375" style="1" customWidth="1"/>
    <col min="2" max="2" width="23.00390625" style="5" customWidth="1"/>
    <col min="3" max="3" width="9.28125" style="1" customWidth="1"/>
    <col min="4" max="4" width="13.00390625" style="1" customWidth="1"/>
    <col min="5" max="5" width="10.00390625" style="1" customWidth="1"/>
    <col min="6" max="6" width="10.8515625" style="1" customWidth="1"/>
    <col min="7" max="7" width="8.7109375" style="1" customWidth="1"/>
    <col min="8" max="8" width="8.421875" style="1" customWidth="1"/>
    <col min="9" max="16384" width="7.7109375" style="1" customWidth="1"/>
  </cols>
  <sheetData>
    <row r="1" spans="3:8" s="11" customFormat="1" ht="19.5" customHeight="1">
      <c r="C1" s="11" t="s">
        <v>151</v>
      </c>
      <c r="D1" s="11" t="s">
        <v>0</v>
      </c>
      <c r="E1" s="11" t="s">
        <v>1</v>
      </c>
      <c r="F1" s="11" t="s">
        <v>2</v>
      </c>
      <c r="G1" s="11" t="s">
        <v>150</v>
      </c>
      <c r="H1" s="11" t="s">
        <v>3</v>
      </c>
    </row>
    <row r="2" spans="3:8" s="12" customFormat="1" ht="9"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</row>
    <row r="3" spans="1:2" s="10" customFormat="1" ht="9.75" customHeight="1">
      <c r="A3" s="8" t="s">
        <v>16</v>
      </c>
      <c r="B3" s="9"/>
    </row>
    <row r="4" spans="2:8" ht="9.75" customHeight="1">
      <c r="B4" s="5" t="s">
        <v>10</v>
      </c>
      <c r="C4" s="2">
        <v>2531</v>
      </c>
      <c r="D4" s="2">
        <v>3639</v>
      </c>
      <c r="E4" s="2">
        <v>125</v>
      </c>
      <c r="F4" s="2">
        <v>133</v>
      </c>
      <c r="G4" s="2">
        <v>121</v>
      </c>
      <c r="H4" s="2">
        <v>85</v>
      </c>
    </row>
    <row r="5" spans="2:8" ht="9.75" customHeight="1">
      <c r="B5" s="5" t="s">
        <v>11</v>
      </c>
      <c r="C5" s="2">
        <v>20070</v>
      </c>
      <c r="D5" s="2">
        <v>23282</v>
      </c>
      <c r="E5" s="2">
        <v>419</v>
      </c>
      <c r="F5" s="2">
        <v>3241</v>
      </c>
      <c r="G5" s="2">
        <v>702</v>
      </c>
      <c r="H5" s="2">
        <v>572</v>
      </c>
    </row>
    <row r="6" spans="2:8" ht="9.75" customHeight="1">
      <c r="B6" s="5" t="s">
        <v>12</v>
      </c>
      <c r="C6" s="2">
        <v>7031</v>
      </c>
      <c r="D6" s="2">
        <v>10930</v>
      </c>
      <c r="E6" s="2">
        <v>255</v>
      </c>
      <c r="F6" s="2">
        <v>615</v>
      </c>
      <c r="G6" s="2">
        <v>323</v>
      </c>
      <c r="H6" s="2">
        <v>275</v>
      </c>
    </row>
    <row r="7" spans="2:8" ht="9.75" customHeight="1">
      <c r="B7" s="5" t="s">
        <v>13</v>
      </c>
      <c r="C7" s="2">
        <v>13790</v>
      </c>
      <c r="D7" s="2">
        <v>14002</v>
      </c>
      <c r="E7" s="2">
        <v>309</v>
      </c>
      <c r="F7" s="2">
        <v>1869</v>
      </c>
      <c r="G7" s="2">
        <v>463</v>
      </c>
      <c r="H7" s="2">
        <v>401</v>
      </c>
    </row>
    <row r="8" spans="2:8" ht="9.75" customHeight="1">
      <c r="B8" s="5" t="s">
        <v>14</v>
      </c>
      <c r="C8" s="2">
        <v>21291</v>
      </c>
      <c r="D8" s="2">
        <v>21637</v>
      </c>
      <c r="E8" s="2">
        <v>337</v>
      </c>
      <c r="F8" s="2">
        <v>2901</v>
      </c>
      <c r="G8" s="2">
        <v>661</v>
      </c>
      <c r="H8" s="2">
        <v>612</v>
      </c>
    </row>
    <row r="9" spans="2:8" ht="9.75" customHeight="1">
      <c r="B9" s="5" t="s">
        <v>15</v>
      </c>
      <c r="C9" s="2">
        <v>1614</v>
      </c>
      <c r="D9" s="2">
        <v>3819</v>
      </c>
      <c r="E9" s="2">
        <v>37</v>
      </c>
      <c r="F9" s="2">
        <v>243</v>
      </c>
      <c r="G9" s="2">
        <v>113</v>
      </c>
      <c r="H9" s="2">
        <v>85</v>
      </c>
    </row>
    <row r="10" spans="1:8" ht="9.75" customHeight="1">
      <c r="A10" s="3" t="s">
        <v>148</v>
      </c>
      <c r="C10" s="2">
        <v>66327</v>
      </c>
      <c r="D10" s="2">
        <v>77309</v>
      </c>
      <c r="E10" s="2">
        <v>1482</v>
      </c>
      <c r="F10" s="2">
        <v>9002</v>
      </c>
      <c r="G10" s="2">
        <v>2383</v>
      </c>
      <c r="H10" s="2">
        <v>2030</v>
      </c>
    </row>
    <row r="11" spans="2:8" s="4" customFormat="1" ht="9.75" customHeight="1">
      <c r="B11" s="6" t="s">
        <v>149</v>
      </c>
      <c r="C11" s="4">
        <f aca="true" t="shared" si="0" ref="C11:H11">C10/158533</f>
        <v>0.4183797695117105</v>
      </c>
      <c r="D11" s="4">
        <f t="shared" si="0"/>
        <v>0.48765241306226464</v>
      </c>
      <c r="E11" s="4">
        <f t="shared" si="0"/>
        <v>0.00934821141339658</v>
      </c>
      <c r="F11" s="4">
        <f t="shared" si="0"/>
        <v>0.05678313032617815</v>
      </c>
      <c r="G11" s="4">
        <f t="shared" si="0"/>
        <v>0.01503157071398384</v>
      </c>
      <c r="H11" s="4">
        <f t="shared" si="0"/>
        <v>0.0128049049724663</v>
      </c>
    </row>
    <row r="12" spans="2:8" ht="4.5" customHeight="1">
      <c r="B12" s="7"/>
      <c r="C12" s="2"/>
      <c r="D12" s="2"/>
      <c r="E12" s="2"/>
      <c r="F12" s="2"/>
      <c r="G12" s="2"/>
      <c r="H12" s="2"/>
    </row>
    <row r="13" spans="1:8" ht="9.75" customHeight="1">
      <c r="A13" s="3" t="s">
        <v>26</v>
      </c>
      <c r="B13" s="7"/>
      <c r="C13" s="2"/>
      <c r="D13" s="2"/>
      <c r="E13" s="2"/>
      <c r="F13" s="2"/>
      <c r="G13" s="2"/>
      <c r="H13" s="2"/>
    </row>
    <row r="14" spans="2:8" ht="9.75" customHeight="1">
      <c r="B14" s="5" t="s">
        <v>17</v>
      </c>
      <c r="C14" s="2">
        <v>1117</v>
      </c>
      <c r="D14" s="2">
        <v>4966</v>
      </c>
      <c r="E14" s="2">
        <v>41</v>
      </c>
      <c r="F14" s="2">
        <v>134</v>
      </c>
      <c r="G14" s="2">
        <v>71</v>
      </c>
      <c r="H14" s="2">
        <v>32</v>
      </c>
    </row>
    <row r="15" spans="2:8" ht="9.75" customHeight="1">
      <c r="B15" s="5" t="s">
        <v>18</v>
      </c>
      <c r="C15" s="2">
        <v>1104</v>
      </c>
      <c r="D15" s="2">
        <v>3665</v>
      </c>
      <c r="E15" s="2">
        <v>30</v>
      </c>
      <c r="F15" s="2">
        <v>94</v>
      </c>
      <c r="G15" s="2">
        <v>46</v>
      </c>
      <c r="H15" s="2">
        <v>30</v>
      </c>
    </row>
    <row r="16" spans="2:8" ht="9.75" customHeight="1">
      <c r="B16" s="5" t="s">
        <v>19</v>
      </c>
      <c r="C16" s="2">
        <v>1421</v>
      </c>
      <c r="D16" s="2">
        <v>5775</v>
      </c>
      <c r="E16" s="2">
        <v>71</v>
      </c>
      <c r="F16" s="2">
        <v>110</v>
      </c>
      <c r="G16" s="2">
        <v>102</v>
      </c>
      <c r="H16" s="2">
        <v>70</v>
      </c>
    </row>
    <row r="17" spans="2:8" ht="9.75" customHeight="1">
      <c r="B17" s="5" t="s">
        <v>20</v>
      </c>
      <c r="C17" s="2">
        <v>723</v>
      </c>
      <c r="D17" s="2">
        <v>2829</v>
      </c>
      <c r="E17" s="2">
        <v>35</v>
      </c>
      <c r="F17" s="2">
        <v>47</v>
      </c>
      <c r="G17" s="2">
        <v>71</v>
      </c>
      <c r="H17" s="2">
        <v>57</v>
      </c>
    </row>
    <row r="18" spans="2:8" ht="9.75" customHeight="1">
      <c r="B18" s="5" t="s">
        <v>21</v>
      </c>
      <c r="C18" s="2">
        <v>12434</v>
      </c>
      <c r="D18" s="2">
        <v>43436</v>
      </c>
      <c r="E18" s="2">
        <v>655</v>
      </c>
      <c r="F18" s="2">
        <v>808</v>
      </c>
      <c r="G18" s="2">
        <v>802</v>
      </c>
      <c r="H18" s="2">
        <v>627</v>
      </c>
    </row>
    <row r="19" spans="2:8" ht="9.75" customHeight="1">
      <c r="B19" s="5" t="s">
        <v>22</v>
      </c>
      <c r="C19" s="2">
        <v>4615</v>
      </c>
      <c r="D19" s="2">
        <v>10916</v>
      </c>
      <c r="E19" s="2">
        <v>222</v>
      </c>
      <c r="F19" s="2">
        <v>383</v>
      </c>
      <c r="G19" s="2">
        <v>321</v>
      </c>
      <c r="H19" s="2">
        <v>173</v>
      </c>
    </row>
    <row r="20" spans="2:8" ht="9.75" customHeight="1">
      <c r="B20" s="5" t="s">
        <v>23</v>
      </c>
      <c r="C20" s="2">
        <v>5487</v>
      </c>
      <c r="D20" s="2">
        <v>17393</v>
      </c>
      <c r="E20" s="2">
        <v>218</v>
      </c>
      <c r="F20" s="2">
        <v>357</v>
      </c>
      <c r="G20" s="2">
        <v>249</v>
      </c>
      <c r="H20" s="2">
        <v>209</v>
      </c>
    </row>
    <row r="21" spans="2:8" ht="9.75" customHeight="1">
      <c r="B21" s="5" t="s">
        <v>24</v>
      </c>
      <c r="C21" s="2">
        <v>3666</v>
      </c>
      <c r="D21" s="2">
        <v>13442</v>
      </c>
      <c r="E21" s="2">
        <v>241</v>
      </c>
      <c r="F21" s="2">
        <v>217</v>
      </c>
      <c r="G21" s="2">
        <v>248</v>
      </c>
      <c r="H21" s="2">
        <v>191</v>
      </c>
    </row>
    <row r="22" spans="2:8" ht="9.75" customHeight="1">
      <c r="B22" s="5" t="s">
        <v>25</v>
      </c>
      <c r="C22" s="2">
        <v>992</v>
      </c>
      <c r="D22" s="2">
        <v>2688</v>
      </c>
      <c r="E22" s="2">
        <v>15</v>
      </c>
      <c r="F22" s="2">
        <v>100</v>
      </c>
      <c r="G22" s="2">
        <v>41</v>
      </c>
      <c r="H22" s="2">
        <v>18</v>
      </c>
    </row>
    <row r="23" spans="1:8" ht="9.75" customHeight="1">
      <c r="A23" s="3" t="s">
        <v>148</v>
      </c>
      <c r="C23" s="2">
        <v>31559</v>
      </c>
      <c r="D23" s="2">
        <v>105110</v>
      </c>
      <c r="E23" s="2">
        <v>1528</v>
      </c>
      <c r="F23" s="2">
        <v>2250</v>
      </c>
      <c r="G23" s="2">
        <v>1951</v>
      </c>
      <c r="H23" s="2">
        <v>1407</v>
      </c>
    </row>
    <row r="24" spans="2:8" s="4" customFormat="1" ht="9.75" customHeight="1">
      <c r="B24" s="6" t="s">
        <v>149</v>
      </c>
      <c r="C24" s="4">
        <f aca="true" t="shared" si="1" ref="C24:H24">C23/143806</f>
        <v>0.21945537738341933</v>
      </c>
      <c r="D24" s="4">
        <f t="shared" si="1"/>
        <v>0.7309152608375172</v>
      </c>
      <c r="E24" s="4">
        <f t="shared" si="1"/>
        <v>0.010625425921032503</v>
      </c>
      <c r="F24" s="4">
        <f t="shared" si="1"/>
        <v>0.01564607874497587</v>
      </c>
      <c r="G24" s="4">
        <f t="shared" si="1"/>
        <v>0.013566888725087966</v>
      </c>
      <c r="H24" s="4">
        <f t="shared" si="1"/>
        <v>0.009784014575191577</v>
      </c>
    </row>
    <row r="25" spans="2:8" ht="4.5" customHeight="1">
      <c r="B25" s="7"/>
      <c r="C25" s="2"/>
      <c r="D25" s="2"/>
      <c r="E25" s="2"/>
      <c r="F25" s="2"/>
      <c r="G25" s="2"/>
      <c r="H25" s="2"/>
    </row>
    <row r="26" spans="1:8" ht="9.75" customHeight="1">
      <c r="A26" s="3" t="s">
        <v>33</v>
      </c>
      <c r="B26" s="7"/>
      <c r="C26" s="2"/>
      <c r="D26" s="2"/>
      <c r="E26" s="2"/>
      <c r="F26" s="2"/>
      <c r="G26" s="2"/>
      <c r="H26" s="2"/>
    </row>
    <row r="27" spans="2:8" ht="9.75" customHeight="1">
      <c r="B27" s="5" t="s">
        <v>17</v>
      </c>
      <c r="C27" s="2">
        <v>17555</v>
      </c>
      <c r="D27" s="2">
        <v>40625</v>
      </c>
      <c r="E27" s="2">
        <v>552</v>
      </c>
      <c r="F27" s="2">
        <v>2778</v>
      </c>
      <c r="G27" s="2">
        <v>785</v>
      </c>
      <c r="H27" s="2">
        <v>608</v>
      </c>
    </row>
    <row r="28" spans="2:8" ht="9.75" customHeight="1">
      <c r="B28" s="5" t="s">
        <v>27</v>
      </c>
      <c r="C28" s="2">
        <v>2353</v>
      </c>
      <c r="D28" s="2">
        <v>5665</v>
      </c>
      <c r="E28" s="2">
        <v>111</v>
      </c>
      <c r="F28" s="2">
        <v>158</v>
      </c>
      <c r="G28" s="2">
        <v>197</v>
      </c>
      <c r="H28" s="2">
        <v>96</v>
      </c>
    </row>
    <row r="29" spans="2:8" ht="9.75" customHeight="1">
      <c r="B29" s="5" t="s">
        <v>28</v>
      </c>
      <c r="C29" s="2">
        <v>11833</v>
      </c>
      <c r="D29" s="2">
        <v>28570</v>
      </c>
      <c r="E29" s="2">
        <v>183</v>
      </c>
      <c r="F29" s="2">
        <v>1982</v>
      </c>
      <c r="G29" s="2">
        <v>461</v>
      </c>
      <c r="H29" s="2">
        <v>236</v>
      </c>
    </row>
    <row r="30" spans="2:8" ht="9.75" customHeight="1">
      <c r="B30" s="5" t="s">
        <v>29</v>
      </c>
      <c r="C30" s="2">
        <v>2574</v>
      </c>
      <c r="D30" s="2">
        <v>9008</v>
      </c>
      <c r="E30" s="2">
        <v>86</v>
      </c>
      <c r="F30" s="2">
        <v>410</v>
      </c>
      <c r="G30" s="2">
        <v>129</v>
      </c>
      <c r="H30" s="2">
        <v>62</v>
      </c>
    </row>
    <row r="31" spans="2:8" ht="9.75" customHeight="1">
      <c r="B31" s="5" t="s">
        <v>30</v>
      </c>
      <c r="C31" s="2">
        <v>2194</v>
      </c>
      <c r="D31" s="2">
        <v>6160</v>
      </c>
      <c r="E31" s="2">
        <v>107</v>
      </c>
      <c r="F31" s="2">
        <v>232</v>
      </c>
      <c r="G31" s="2">
        <v>97</v>
      </c>
      <c r="H31" s="2">
        <v>70</v>
      </c>
    </row>
    <row r="32" spans="2:8" ht="9.75" customHeight="1">
      <c r="B32" s="5" t="s">
        <v>31</v>
      </c>
      <c r="C32" s="2">
        <v>353</v>
      </c>
      <c r="D32" s="2">
        <v>1131</v>
      </c>
      <c r="E32" s="2">
        <v>13</v>
      </c>
      <c r="F32" s="2">
        <v>62</v>
      </c>
      <c r="G32" s="2">
        <v>34</v>
      </c>
      <c r="H32" s="2">
        <v>9</v>
      </c>
    </row>
    <row r="33" spans="2:8" ht="9.75" customHeight="1">
      <c r="B33" s="5" t="s">
        <v>32</v>
      </c>
      <c r="C33" s="2">
        <v>2973</v>
      </c>
      <c r="D33" s="2">
        <v>10122</v>
      </c>
      <c r="E33" s="2">
        <v>181</v>
      </c>
      <c r="F33" s="2">
        <v>344</v>
      </c>
      <c r="G33" s="2">
        <v>188</v>
      </c>
      <c r="H33" s="2">
        <v>130</v>
      </c>
    </row>
    <row r="34" spans="1:8" ht="9.75" customHeight="1">
      <c r="A34" s="3" t="s">
        <v>148</v>
      </c>
      <c r="C34" s="2">
        <v>39835</v>
      </c>
      <c r="D34" s="2">
        <v>101281</v>
      </c>
      <c r="E34" s="2">
        <v>1233</v>
      </c>
      <c r="F34" s="2">
        <v>5966</v>
      </c>
      <c r="G34" s="2">
        <v>1891</v>
      </c>
      <c r="H34" s="2">
        <v>1211</v>
      </c>
    </row>
    <row r="35" spans="2:8" s="4" customFormat="1" ht="9.75" customHeight="1">
      <c r="B35" s="6" t="s">
        <v>149</v>
      </c>
      <c r="C35" s="4">
        <f aca="true" t="shared" si="2" ref="C35:H35">C34/151417</f>
        <v>0.26308142414656216</v>
      </c>
      <c r="D35" s="4">
        <f t="shared" si="2"/>
        <v>0.6688879055852381</v>
      </c>
      <c r="E35" s="4">
        <f t="shared" si="2"/>
        <v>0.00814307508403944</v>
      </c>
      <c r="F35" s="4">
        <f t="shared" si="2"/>
        <v>0.0394011240481584</v>
      </c>
      <c r="G35" s="4">
        <f t="shared" si="2"/>
        <v>0.01248869017349439</v>
      </c>
      <c r="H35" s="4">
        <f t="shared" si="2"/>
        <v>0.007997780962507512</v>
      </c>
    </row>
    <row r="36" spans="2:8" ht="4.5" customHeight="1">
      <c r="B36" s="7"/>
      <c r="C36" s="2"/>
      <c r="D36" s="2"/>
      <c r="E36" s="2"/>
      <c r="F36" s="2"/>
      <c r="G36" s="2"/>
      <c r="H36" s="2"/>
    </row>
    <row r="37" spans="1:8" ht="9.75" customHeight="1">
      <c r="A37" s="3" t="s">
        <v>37</v>
      </c>
      <c r="B37" s="7"/>
      <c r="C37" s="2"/>
      <c r="D37" s="2"/>
      <c r="E37" s="2"/>
      <c r="F37" s="2"/>
      <c r="G37" s="2"/>
      <c r="H37" s="2"/>
    </row>
    <row r="38" spans="2:8" ht="9.75" customHeight="1">
      <c r="B38" s="5" t="s">
        <v>34</v>
      </c>
      <c r="C38" s="2">
        <v>218</v>
      </c>
      <c r="D38" s="2">
        <v>295</v>
      </c>
      <c r="E38" s="2">
        <v>3</v>
      </c>
      <c r="F38" s="2">
        <v>14</v>
      </c>
      <c r="G38" s="2">
        <v>8</v>
      </c>
      <c r="H38" s="2">
        <v>6</v>
      </c>
    </row>
    <row r="39" spans="2:8" ht="9.75" customHeight="1">
      <c r="B39" s="5" t="s">
        <v>35</v>
      </c>
      <c r="C39" s="2">
        <v>11791</v>
      </c>
      <c r="D39" s="2">
        <v>37545</v>
      </c>
      <c r="E39" s="2">
        <v>441</v>
      </c>
      <c r="F39" s="2">
        <v>1636</v>
      </c>
      <c r="G39" s="2">
        <v>635</v>
      </c>
      <c r="H39" s="2">
        <v>325</v>
      </c>
    </row>
    <row r="40" spans="2:8" ht="9.75" customHeight="1">
      <c r="B40" s="5" t="s">
        <v>29</v>
      </c>
      <c r="C40" s="2">
        <v>22731</v>
      </c>
      <c r="D40" s="2">
        <v>75103</v>
      </c>
      <c r="E40" s="2">
        <v>650</v>
      </c>
      <c r="F40" s="2">
        <v>1971</v>
      </c>
      <c r="G40" s="2">
        <v>901</v>
      </c>
      <c r="H40" s="2">
        <v>495</v>
      </c>
    </row>
    <row r="41" spans="2:8" ht="9.75" customHeight="1">
      <c r="B41" s="5" t="s">
        <v>36</v>
      </c>
      <c r="C41" s="2">
        <v>6100</v>
      </c>
      <c r="D41" s="2">
        <v>13227</v>
      </c>
      <c r="E41" s="2">
        <v>265</v>
      </c>
      <c r="F41" s="2">
        <v>340</v>
      </c>
      <c r="G41" s="2">
        <v>191</v>
      </c>
      <c r="H41" s="2">
        <v>166</v>
      </c>
    </row>
    <row r="42" spans="1:8" ht="9.75" customHeight="1">
      <c r="A42" s="3" t="s">
        <v>148</v>
      </c>
      <c r="C42" s="2">
        <v>40840</v>
      </c>
      <c r="D42" s="2">
        <v>126170</v>
      </c>
      <c r="E42" s="2">
        <v>1359</v>
      </c>
      <c r="F42" s="2">
        <v>3961</v>
      </c>
      <c r="G42" s="2">
        <v>1735</v>
      </c>
      <c r="H42" s="2">
        <v>992</v>
      </c>
    </row>
    <row r="43" spans="2:8" s="4" customFormat="1" ht="9.75" customHeight="1">
      <c r="B43" s="6" t="s">
        <v>149</v>
      </c>
      <c r="C43" s="4">
        <f aca="true" t="shared" si="3" ref="C43:H43">C42/175058</f>
        <v>0.2332941082384124</v>
      </c>
      <c r="D43" s="4">
        <f t="shared" si="3"/>
        <v>0.7207325572096105</v>
      </c>
      <c r="E43" s="4">
        <f t="shared" si="3"/>
        <v>0.00776314135886392</v>
      </c>
      <c r="F43" s="4">
        <f t="shared" si="3"/>
        <v>0.022626786550743183</v>
      </c>
      <c r="G43" s="4">
        <f t="shared" si="3"/>
        <v>0.009911000925407578</v>
      </c>
      <c r="H43" s="4">
        <f t="shared" si="3"/>
        <v>0.005666693324498167</v>
      </c>
    </row>
    <row r="44" spans="2:8" ht="4.5" customHeight="1">
      <c r="B44" s="7"/>
      <c r="C44" s="2"/>
      <c r="D44" s="2"/>
      <c r="E44" s="2"/>
      <c r="F44" s="2"/>
      <c r="G44" s="2"/>
      <c r="H44" s="2"/>
    </row>
    <row r="45" spans="1:8" ht="9.75" customHeight="1">
      <c r="A45" s="3" t="s">
        <v>38</v>
      </c>
      <c r="B45" s="7"/>
      <c r="C45" s="2"/>
      <c r="D45" s="2"/>
      <c r="E45" s="2"/>
      <c r="F45" s="2"/>
      <c r="G45" s="2"/>
      <c r="H45" s="2"/>
    </row>
    <row r="46" spans="2:8" ht="9.75" customHeight="1">
      <c r="B46" s="5" t="s">
        <v>29</v>
      </c>
      <c r="C46" s="2">
        <v>1418</v>
      </c>
      <c r="D46" s="2">
        <v>7861</v>
      </c>
      <c r="E46" s="2">
        <v>34</v>
      </c>
      <c r="F46" s="2">
        <v>120</v>
      </c>
      <c r="G46" s="2">
        <v>68</v>
      </c>
      <c r="H46" s="2">
        <v>31</v>
      </c>
    </row>
    <row r="47" spans="2:8" ht="9.75" customHeight="1">
      <c r="B47" s="5" t="s">
        <v>36</v>
      </c>
      <c r="C47" s="2">
        <v>37931</v>
      </c>
      <c r="D47" s="2">
        <v>92244</v>
      </c>
      <c r="E47" s="2">
        <v>923</v>
      </c>
      <c r="F47" s="2">
        <v>3614</v>
      </c>
      <c r="G47" s="2">
        <v>1197</v>
      </c>
      <c r="H47" s="2">
        <v>781</v>
      </c>
    </row>
    <row r="48" spans="1:8" ht="9.75" customHeight="1">
      <c r="A48" s="3" t="s">
        <v>148</v>
      </c>
      <c r="C48" s="2">
        <v>39349</v>
      </c>
      <c r="D48" s="2">
        <v>100105</v>
      </c>
      <c r="E48" s="2">
        <v>957</v>
      </c>
      <c r="F48" s="2">
        <v>3734</v>
      </c>
      <c r="G48" s="2">
        <v>1265</v>
      </c>
      <c r="H48" s="2">
        <v>812</v>
      </c>
    </row>
    <row r="49" spans="2:8" s="4" customFormat="1" ht="9.75" customHeight="1">
      <c r="B49" s="6" t="s">
        <v>149</v>
      </c>
      <c r="C49" s="4">
        <f aca="true" t="shared" si="4" ref="C49:H49">C48/146229</f>
        <v>0.2690916302511814</v>
      </c>
      <c r="D49" s="4">
        <f t="shared" si="4"/>
        <v>0.6845769307045798</v>
      </c>
      <c r="E49" s="4">
        <f t="shared" si="4"/>
        <v>0.006544529470898386</v>
      </c>
      <c r="F49" s="4">
        <f t="shared" si="4"/>
        <v>0.02553529053744469</v>
      </c>
      <c r="G49" s="4">
        <f t="shared" si="4"/>
        <v>0.008650814817854187</v>
      </c>
      <c r="H49" s="4">
        <f t="shared" si="4"/>
        <v>0.005552934096519842</v>
      </c>
    </row>
    <row r="50" spans="2:8" ht="4.5" customHeight="1">
      <c r="B50" s="7"/>
      <c r="C50" s="2"/>
      <c r="D50" s="2"/>
      <c r="E50" s="2"/>
      <c r="F50" s="2"/>
      <c r="G50" s="2"/>
      <c r="H50" s="2"/>
    </row>
    <row r="51" spans="1:8" ht="9.75" customHeight="1">
      <c r="A51" s="3" t="s">
        <v>40</v>
      </c>
      <c r="B51" s="7"/>
      <c r="C51" s="2"/>
      <c r="D51" s="2"/>
      <c r="E51" s="2"/>
      <c r="F51" s="2"/>
      <c r="G51" s="2"/>
      <c r="H51" s="2"/>
    </row>
    <row r="52" spans="2:8" ht="9.75" customHeight="1">
      <c r="B52" s="5" t="s">
        <v>39</v>
      </c>
      <c r="C52" s="2">
        <v>50441</v>
      </c>
      <c r="D52" s="2">
        <v>48439</v>
      </c>
      <c r="E52" s="2">
        <v>408</v>
      </c>
      <c r="F52" s="2">
        <v>4724</v>
      </c>
      <c r="G52" s="2">
        <v>1060</v>
      </c>
      <c r="H52" s="2">
        <v>670</v>
      </c>
    </row>
    <row r="53" spans="2:8" ht="9.75" customHeight="1">
      <c r="B53" s="5" t="s">
        <v>14</v>
      </c>
      <c r="C53" s="2">
        <v>29170</v>
      </c>
      <c r="D53" s="2">
        <v>31009</v>
      </c>
      <c r="E53" s="2">
        <v>517</v>
      </c>
      <c r="F53" s="2">
        <v>3152</v>
      </c>
      <c r="G53" s="2">
        <v>898</v>
      </c>
      <c r="H53" s="2">
        <v>732</v>
      </c>
    </row>
    <row r="54" spans="1:8" ht="9.75" customHeight="1">
      <c r="A54" s="3" t="s">
        <v>148</v>
      </c>
      <c r="C54" s="2">
        <v>79611</v>
      </c>
      <c r="D54" s="2">
        <v>79448</v>
      </c>
      <c r="E54" s="2">
        <v>925</v>
      </c>
      <c r="F54" s="2">
        <v>7876</v>
      </c>
      <c r="G54" s="2">
        <v>1958</v>
      </c>
      <c r="H54" s="2">
        <v>1402</v>
      </c>
    </row>
    <row r="55" spans="2:8" s="4" customFormat="1" ht="9.75" customHeight="1">
      <c r="B55" s="6" t="s">
        <v>149</v>
      </c>
      <c r="C55" s="4">
        <f aca="true" t="shared" si="5" ref="C55:H55">C54/171220</f>
        <v>0.4649632052330335</v>
      </c>
      <c r="D55" s="4">
        <f t="shared" si="5"/>
        <v>0.464011213643266</v>
      </c>
      <c r="E55" s="4">
        <f t="shared" si="5"/>
        <v>0.005402406260950824</v>
      </c>
      <c r="F55" s="4">
        <f t="shared" si="5"/>
        <v>0.04599929914729588</v>
      </c>
      <c r="G55" s="4">
        <f t="shared" si="5"/>
        <v>0.011435579955612661</v>
      </c>
      <c r="H55" s="4">
        <f t="shared" si="5"/>
        <v>0.00818829575984114</v>
      </c>
    </row>
    <row r="56" spans="2:8" ht="4.5" customHeight="1">
      <c r="B56" s="7"/>
      <c r="C56" s="2"/>
      <c r="D56" s="2"/>
      <c r="E56" s="2"/>
      <c r="F56" s="2"/>
      <c r="G56" s="2"/>
      <c r="H56" s="2"/>
    </row>
    <row r="57" spans="1:8" ht="9.75" customHeight="1">
      <c r="A57" s="3" t="s">
        <v>43</v>
      </c>
      <c r="B57" s="7"/>
      <c r="C57" s="2"/>
      <c r="D57" s="2"/>
      <c r="E57" s="2"/>
      <c r="F57" s="2"/>
      <c r="G57" s="2"/>
      <c r="H57" s="2"/>
    </row>
    <row r="58" spans="2:8" ht="9.75" customHeight="1">
      <c r="B58" s="5" t="s">
        <v>41</v>
      </c>
      <c r="C58" s="2">
        <v>16504</v>
      </c>
      <c r="D58" s="2">
        <v>23187</v>
      </c>
      <c r="E58" s="2">
        <v>352</v>
      </c>
      <c r="F58" s="2">
        <v>1559</v>
      </c>
      <c r="G58" s="2">
        <v>520</v>
      </c>
      <c r="H58" s="2">
        <v>366</v>
      </c>
    </row>
    <row r="59" spans="2:8" ht="9.75" customHeight="1">
      <c r="B59" s="5" t="s">
        <v>42</v>
      </c>
      <c r="C59" s="2">
        <v>16358</v>
      </c>
      <c r="D59" s="2">
        <v>13648</v>
      </c>
      <c r="E59" s="2">
        <v>245</v>
      </c>
      <c r="F59" s="2">
        <v>746</v>
      </c>
      <c r="G59" s="2">
        <v>336</v>
      </c>
      <c r="H59" s="2">
        <v>310</v>
      </c>
    </row>
    <row r="60" spans="2:8" ht="9.75" customHeight="1">
      <c r="B60" s="5" t="s">
        <v>14</v>
      </c>
      <c r="C60" s="2">
        <v>26931</v>
      </c>
      <c r="D60" s="2">
        <v>28962</v>
      </c>
      <c r="E60" s="2">
        <v>550</v>
      </c>
      <c r="F60" s="2">
        <v>2594</v>
      </c>
      <c r="G60" s="2">
        <v>801</v>
      </c>
      <c r="H60" s="2">
        <v>755</v>
      </c>
    </row>
    <row r="61" spans="1:8" ht="9.75" customHeight="1">
      <c r="A61" s="3" t="s">
        <v>148</v>
      </c>
      <c r="C61" s="2">
        <v>59793</v>
      </c>
      <c r="D61" s="2">
        <v>65797</v>
      </c>
      <c r="E61" s="2">
        <v>1147</v>
      </c>
      <c r="F61" s="2">
        <v>4899</v>
      </c>
      <c r="G61" s="2">
        <v>1657</v>
      </c>
      <c r="H61" s="2">
        <v>1431</v>
      </c>
    </row>
    <row r="62" spans="2:8" s="4" customFormat="1" ht="9.75" customHeight="1">
      <c r="B62" s="6" t="s">
        <v>149</v>
      </c>
      <c r="C62" s="4">
        <f aca="true" t="shared" si="6" ref="C62:H62">C61/134724</f>
        <v>0.4438184733232386</v>
      </c>
      <c r="D62" s="4">
        <f t="shared" si="6"/>
        <v>0.4883836584424453</v>
      </c>
      <c r="E62" s="4">
        <f t="shared" si="6"/>
        <v>0.00851370208723019</v>
      </c>
      <c r="F62" s="4">
        <f t="shared" si="6"/>
        <v>0.03636323149550191</v>
      </c>
      <c r="G62" s="4">
        <f t="shared" si="6"/>
        <v>0.012299219144324693</v>
      </c>
      <c r="H62" s="4">
        <f t="shared" si="6"/>
        <v>0.010621715507259285</v>
      </c>
    </row>
    <row r="63" spans="2:8" ht="4.5" customHeight="1">
      <c r="B63" s="7"/>
      <c r="C63" s="2"/>
      <c r="D63" s="2"/>
      <c r="E63" s="2"/>
      <c r="F63" s="2"/>
      <c r="G63" s="2"/>
      <c r="H63" s="2"/>
    </row>
    <row r="64" spans="1:8" ht="9.75" customHeight="1">
      <c r="A64" s="3" t="s">
        <v>44</v>
      </c>
      <c r="B64" s="7"/>
      <c r="C64" s="2"/>
      <c r="D64" s="2"/>
      <c r="E64" s="2"/>
      <c r="F64" s="2"/>
      <c r="G64" s="2"/>
      <c r="H64" s="2"/>
    </row>
    <row r="65" spans="2:8" ht="9.75" customHeight="1">
      <c r="B65" s="5" t="s">
        <v>42</v>
      </c>
      <c r="C65" s="2">
        <v>27143</v>
      </c>
      <c r="D65" s="2">
        <v>41482</v>
      </c>
      <c r="E65" s="2">
        <v>590</v>
      </c>
      <c r="F65" s="2">
        <v>1448</v>
      </c>
      <c r="G65" s="2">
        <v>756</v>
      </c>
      <c r="H65" s="2">
        <v>663</v>
      </c>
    </row>
    <row r="66" spans="2:8" ht="9.75" customHeight="1">
      <c r="B66" s="5" t="s">
        <v>25</v>
      </c>
      <c r="C66" s="2">
        <v>20741</v>
      </c>
      <c r="D66" s="2">
        <v>26385</v>
      </c>
      <c r="E66" s="2">
        <v>155</v>
      </c>
      <c r="F66" s="2">
        <v>2502</v>
      </c>
      <c r="G66" s="2">
        <v>442</v>
      </c>
      <c r="H66" s="2">
        <v>373</v>
      </c>
    </row>
    <row r="67" spans="1:8" ht="9.75" customHeight="1">
      <c r="A67" s="3" t="s">
        <v>148</v>
      </c>
      <c r="C67" s="2">
        <v>47884</v>
      </c>
      <c r="D67" s="2">
        <v>67867</v>
      </c>
      <c r="E67" s="2">
        <v>745</v>
      </c>
      <c r="F67" s="2">
        <v>3950</v>
      </c>
      <c r="G67" s="2">
        <v>1198</v>
      </c>
      <c r="H67" s="2">
        <v>1036</v>
      </c>
    </row>
    <row r="68" spans="2:8" s="4" customFormat="1" ht="9.75" customHeight="1">
      <c r="B68" s="6" t="s">
        <v>149</v>
      </c>
      <c r="C68" s="4">
        <f aca="true" t="shared" si="7" ref="C68:H68">C67/122681</f>
        <v>0.3903130884162992</v>
      </c>
      <c r="D68" s="4">
        <f t="shared" si="7"/>
        <v>0.5531989468621873</v>
      </c>
      <c r="E68" s="4">
        <f t="shared" si="7"/>
        <v>0.006072659988099216</v>
      </c>
      <c r="F68" s="4">
        <f t="shared" si="7"/>
        <v>0.03219732476911665</v>
      </c>
      <c r="G68" s="4">
        <f t="shared" si="7"/>
        <v>0.009765163309721962</v>
      </c>
      <c r="H68" s="4">
        <f t="shared" si="7"/>
        <v>0.008444665433115152</v>
      </c>
    </row>
    <row r="69" spans="2:8" ht="4.5" customHeight="1">
      <c r="B69" s="7"/>
      <c r="C69" s="2"/>
      <c r="D69" s="2"/>
      <c r="E69" s="2"/>
      <c r="F69" s="2"/>
      <c r="G69" s="2"/>
      <c r="H69" s="2"/>
    </row>
    <row r="70" spans="1:8" ht="9.75" customHeight="1">
      <c r="A70" s="3" t="s">
        <v>45</v>
      </c>
      <c r="B70" s="7"/>
      <c r="C70" s="2"/>
      <c r="D70" s="2"/>
      <c r="E70" s="2"/>
      <c r="F70" s="2"/>
      <c r="G70" s="2"/>
      <c r="H70" s="2"/>
    </row>
    <row r="71" spans="2:8" ht="9.75" customHeight="1">
      <c r="B71" s="5" t="s">
        <v>36</v>
      </c>
      <c r="C71" s="2">
        <v>45891</v>
      </c>
      <c r="D71" s="2">
        <v>42966</v>
      </c>
      <c r="E71" s="2">
        <v>695</v>
      </c>
      <c r="F71" s="2">
        <v>4485</v>
      </c>
      <c r="G71" s="2">
        <v>773</v>
      </c>
      <c r="H71" s="2">
        <v>975</v>
      </c>
    </row>
    <row r="72" spans="1:8" ht="9.75" customHeight="1">
      <c r="A72" s="3" t="s">
        <v>148</v>
      </c>
      <c r="C72" s="2">
        <v>45891</v>
      </c>
      <c r="D72" s="2">
        <v>42966</v>
      </c>
      <c r="E72" s="2">
        <v>695</v>
      </c>
      <c r="F72" s="2">
        <v>4485</v>
      </c>
      <c r="G72" s="2">
        <v>773</v>
      </c>
      <c r="H72" s="2">
        <v>975</v>
      </c>
    </row>
    <row r="73" spans="2:8" s="4" customFormat="1" ht="9.75" customHeight="1">
      <c r="B73" s="6" t="s">
        <v>149</v>
      </c>
      <c r="C73" s="4">
        <f aca="true" t="shared" si="8" ref="C73:H73">C72/95791</f>
        <v>0.4790742345314278</v>
      </c>
      <c r="D73" s="4">
        <f t="shared" si="8"/>
        <v>0.4485390067960456</v>
      </c>
      <c r="E73" s="4">
        <f t="shared" si="8"/>
        <v>0.007255378897808772</v>
      </c>
      <c r="F73" s="4">
        <f t="shared" si="8"/>
        <v>0.0468206825275861</v>
      </c>
      <c r="G73" s="4">
        <f t="shared" si="8"/>
        <v>0.008069651637418964</v>
      </c>
      <c r="H73" s="4">
        <f t="shared" si="8"/>
        <v>0.010178409245127413</v>
      </c>
    </row>
    <row r="74" spans="2:8" ht="4.5" customHeight="1">
      <c r="B74" s="7"/>
      <c r="C74" s="2"/>
      <c r="D74" s="2"/>
      <c r="E74" s="2"/>
      <c r="F74" s="2"/>
      <c r="G74" s="2"/>
      <c r="H74" s="2"/>
    </row>
    <row r="75" spans="1:8" ht="9.75" customHeight="1">
      <c r="A75" s="3" t="s">
        <v>48</v>
      </c>
      <c r="B75" s="7"/>
      <c r="C75" s="2"/>
      <c r="D75" s="2"/>
      <c r="E75" s="2"/>
      <c r="F75" s="2"/>
      <c r="G75" s="2"/>
      <c r="H75" s="2"/>
    </row>
    <row r="76" spans="2:8" ht="9.75" customHeight="1">
      <c r="B76" s="5" t="s">
        <v>46</v>
      </c>
      <c r="C76" s="2">
        <v>3354</v>
      </c>
      <c r="D76" s="2">
        <v>10755</v>
      </c>
      <c r="E76" s="2">
        <v>172</v>
      </c>
      <c r="F76" s="2">
        <v>390</v>
      </c>
      <c r="G76" s="2">
        <v>148</v>
      </c>
      <c r="H76" s="2">
        <v>100</v>
      </c>
    </row>
    <row r="77" spans="2:8" ht="9.75" customHeight="1">
      <c r="B77" s="5" t="s">
        <v>35</v>
      </c>
      <c r="C77" s="2">
        <v>2744</v>
      </c>
      <c r="D77" s="2">
        <v>12226</v>
      </c>
      <c r="E77" s="2">
        <v>59</v>
      </c>
      <c r="F77" s="2">
        <v>275</v>
      </c>
      <c r="G77" s="2">
        <v>117</v>
      </c>
      <c r="H77" s="2">
        <v>40</v>
      </c>
    </row>
    <row r="78" spans="2:8" ht="9.75" customHeight="1">
      <c r="B78" s="5" t="s">
        <v>36</v>
      </c>
      <c r="C78" s="2">
        <v>24764</v>
      </c>
      <c r="D78" s="2">
        <v>49496</v>
      </c>
      <c r="E78" s="2">
        <v>651</v>
      </c>
      <c r="F78" s="2">
        <v>2021</v>
      </c>
      <c r="G78" s="2">
        <v>574</v>
      </c>
      <c r="H78" s="2">
        <v>527</v>
      </c>
    </row>
    <row r="79" spans="2:8" ht="9.75" customHeight="1">
      <c r="B79" s="5" t="s">
        <v>47</v>
      </c>
      <c r="C79" s="2">
        <v>10684</v>
      </c>
      <c r="D79" s="2">
        <v>24584</v>
      </c>
      <c r="E79" s="2">
        <v>315</v>
      </c>
      <c r="F79" s="2">
        <v>436</v>
      </c>
      <c r="G79" s="2">
        <v>246</v>
      </c>
      <c r="H79" s="2">
        <v>230</v>
      </c>
    </row>
    <row r="80" spans="1:8" ht="9.75" customHeight="1">
      <c r="A80" s="3" t="s">
        <v>148</v>
      </c>
      <c r="C80" s="2">
        <v>41546</v>
      </c>
      <c r="D80" s="2">
        <v>97061</v>
      </c>
      <c r="E80" s="2">
        <v>1197</v>
      </c>
      <c r="F80" s="2">
        <v>3122</v>
      </c>
      <c r="G80" s="2">
        <v>1085</v>
      </c>
      <c r="H80" s="2">
        <v>897</v>
      </c>
    </row>
    <row r="81" spans="2:8" s="4" customFormat="1" ht="9.75" customHeight="1">
      <c r="B81" s="6" t="s">
        <v>149</v>
      </c>
      <c r="C81" s="4">
        <f aca="true" t="shared" si="9" ref="C81:H81">C80/144912</f>
        <v>0.2866981340399691</v>
      </c>
      <c r="D81" s="4">
        <f t="shared" si="9"/>
        <v>0.6697927017776306</v>
      </c>
      <c r="E81" s="4">
        <f t="shared" si="9"/>
        <v>0.00826018549188473</v>
      </c>
      <c r="F81" s="4">
        <f t="shared" si="9"/>
        <v>0.02154410952854146</v>
      </c>
      <c r="G81" s="4">
        <f t="shared" si="9"/>
        <v>0.007487302638842884</v>
      </c>
      <c r="H81" s="4">
        <f t="shared" si="9"/>
        <v>0.006189963564094071</v>
      </c>
    </row>
    <row r="82" spans="2:8" ht="4.5" customHeight="1">
      <c r="B82" s="7"/>
      <c r="C82" s="2"/>
      <c r="D82" s="2"/>
      <c r="E82" s="2"/>
      <c r="F82" s="2"/>
      <c r="G82" s="2"/>
      <c r="H82" s="2"/>
    </row>
    <row r="83" spans="1:8" ht="9.75" customHeight="1">
      <c r="A83" s="3" t="s">
        <v>50</v>
      </c>
      <c r="B83" s="7"/>
      <c r="C83" s="2"/>
      <c r="D83" s="2"/>
      <c r="E83" s="2"/>
      <c r="F83" s="2"/>
      <c r="G83" s="2"/>
      <c r="H83" s="2"/>
    </row>
    <row r="84" spans="2:8" ht="9.75" customHeight="1">
      <c r="B84" s="5" t="s">
        <v>49</v>
      </c>
      <c r="C84" s="2">
        <v>52467</v>
      </c>
      <c r="D84" s="2">
        <v>53618</v>
      </c>
      <c r="E84" s="2">
        <v>931</v>
      </c>
      <c r="F84" s="2">
        <v>2720</v>
      </c>
      <c r="G84" s="2">
        <v>1127</v>
      </c>
      <c r="H84" s="2">
        <v>954</v>
      </c>
    </row>
    <row r="85" spans="1:8" ht="9.75" customHeight="1">
      <c r="A85" s="3" t="s">
        <v>148</v>
      </c>
      <c r="C85" s="2">
        <v>52467</v>
      </c>
      <c r="D85" s="2">
        <v>53618</v>
      </c>
      <c r="E85" s="2">
        <v>931</v>
      </c>
      <c r="F85" s="2">
        <v>2720</v>
      </c>
      <c r="G85" s="2">
        <v>1127</v>
      </c>
      <c r="H85" s="2">
        <v>954</v>
      </c>
    </row>
    <row r="86" spans="2:8" s="4" customFormat="1" ht="9.75" customHeight="1">
      <c r="B86" s="6" t="s">
        <v>149</v>
      </c>
      <c r="C86" s="4">
        <f aca="true" t="shared" si="10" ref="C86:H86">C85/111817</f>
        <v>0.469222032427985</v>
      </c>
      <c r="D86" s="4">
        <f t="shared" si="10"/>
        <v>0.4795156371571407</v>
      </c>
      <c r="E86" s="4">
        <f t="shared" si="10"/>
        <v>0.008326104259638516</v>
      </c>
      <c r="F86" s="4">
        <f t="shared" si="10"/>
        <v>0.024325460350393947</v>
      </c>
      <c r="G86" s="4">
        <f t="shared" si="10"/>
        <v>0.010078968314299257</v>
      </c>
      <c r="H86" s="4">
        <f t="shared" si="10"/>
        <v>0.008531797490542583</v>
      </c>
    </row>
    <row r="87" spans="2:8" ht="4.5" customHeight="1">
      <c r="B87" s="7"/>
      <c r="C87" s="2"/>
      <c r="D87" s="2"/>
      <c r="E87" s="2"/>
      <c r="F87" s="2"/>
      <c r="G87" s="2"/>
      <c r="H87" s="2"/>
    </row>
    <row r="88" spans="1:8" ht="9.75" customHeight="1">
      <c r="A88" s="3" t="s">
        <v>53</v>
      </c>
      <c r="B88" s="7"/>
      <c r="C88" s="2"/>
      <c r="D88" s="2"/>
      <c r="E88" s="2"/>
      <c r="F88" s="2"/>
      <c r="G88" s="2"/>
      <c r="H88" s="2"/>
    </row>
    <row r="89" spans="2:8" ht="9.75" customHeight="1">
      <c r="B89" s="5" t="s">
        <v>51</v>
      </c>
      <c r="C89" s="2">
        <v>60826</v>
      </c>
      <c r="D89" s="2">
        <v>35775</v>
      </c>
      <c r="E89" s="2">
        <v>440</v>
      </c>
      <c r="F89" s="2">
        <v>4717</v>
      </c>
      <c r="G89" s="2">
        <v>929</v>
      </c>
      <c r="H89" s="2">
        <v>737</v>
      </c>
    </row>
    <row r="90" spans="2:8" ht="9.75" customHeight="1">
      <c r="B90" s="5" t="s">
        <v>52</v>
      </c>
      <c r="C90" s="2">
        <v>7694</v>
      </c>
      <c r="D90" s="2">
        <v>4346</v>
      </c>
      <c r="E90" s="2">
        <v>42</v>
      </c>
      <c r="F90" s="2">
        <v>355</v>
      </c>
      <c r="G90" s="2">
        <v>96</v>
      </c>
      <c r="H90" s="2">
        <v>102</v>
      </c>
    </row>
    <row r="91" spans="1:8" ht="9.75" customHeight="1">
      <c r="A91" s="3" t="s">
        <v>148</v>
      </c>
      <c r="C91" s="2">
        <v>68520</v>
      </c>
      <c r="D91" s="2">
        <v>40121</v>
      </c>
      <c r="E91" s="2">
        <v>482</v>
      </c>
      <c r="F91" s="2">
        <v>5072</v>
      </c>
      <c r="G91" s="2">
        <v>1025</v>
      </c>
      <c r="H91" s="2">
        <v>839</v>
      </c>
    </row>
    <row r="92" spans="2:8" s="4" customFormat="1" ht="9.75" customHeight="1">
      <c r="B92" s="6" t="s">
        <v>149</v>
      </c>
      <c r="C92" s="4">
        <f aca="true" t="shared" si="11" ref="C92:H92">C91/116061</f>
        <v>0.5903791971463282</v>
      </c>
      <c r="D92" s="4">
        <f t="shared" si="11"/>
        <v>0.3456889049723852</v>
      </c>
      <c r="E92" s="4">
        <f t="shared" si="11"/>
        <v>0.004152988514660394</v>
      </c>
      <c r="F92" s="4">
        <f t="shared" si="11"/>
        <v>0.04370115715011933</v>
      </c>
      <c r="G92" s="4">
        <f t="shared" si="11"/>
        <v>0.008831562712711419</v>
      </c>
      <c r="H92" s="4">
        <f t="shared" si="11"/>
        <v>0.007228957186307201</v>
      </c>
    </row>
    <row r="93" spans="2:8" ht="4.5" customHeight="1">
      <c r="B93" s="7"/>
      <c r="C93" s="2"/>
      <c r="D93" s="2"/>
      <c r="E93" s="2"/>
      <c r="F93" s="2"/>
      <c r="G93" s="2"/>
      <c r="H93" s="2"/>
    </row>
    <row r="94" spans="1:8" ht="9.75" customHeight="1">
      <c r="A94" s="3" t="s">
        <v>54</v>
      </c>
      <c r="B94" s="7"/>
      <c r="C94" s="2"/>
      <c r="D94" s="2"/>
      <c r="E94" s="2"/>
      <c r="F94" s="2"/>
      <c r="G94" s="2"/>
      <c r="H94" s="2"/>
    </row>
    <row r="95" spans="2:8" ht="9.75" customHeight="1">
      <c r="B95" s="5" t="s">
        <v>51</v>
      </c>
      <c r="C95" s="2">
        <v>92509</v>
      </c>
      <c r="D95" s="2">
        <v>36947</v>
      </c>
      <c r="E95" s="2">
        <v>473</v>
      </c>
      <c r="F95" s="2">
        <v>8469</v>
      </c>
      <c r="G95" s="2">
        <v>1461</v>
      </c>
      <c r="H95" s="2">
        <v>1174</v>
      </c>
    </row>
    <row r="96" spans="1:8" ht="9.75" customHeight="1">
      <c r="A96" s="3" t="s">
        <v>148</v>
      </c>
      <c r="C96" s="2">
        <v>92509</v>
      </c>
      <c r="D96" s="2">
        <v>36947</v>
      </c>
      <c r="E96" s="2">
        <v>473</v>
      </c>
      <c r="F96" s="2">
        <v>8469</v>
      </c>
      <c r="G96" s="2">
        <v>1461</v>
      </c>
      <c r="H96" s="2">
        <v>1174</v>
      </c>
    </row>
    <row r="97" spans="2:8" s="4" customFormat="1" ht="9.75" customHeight="1">
      <c r="B97" s="6" t="s">
        <v>149</v>
      </c>
      <c r="C97" s="4">
        <f aca="true" t="shared" si="12" ref="C97:H97">C96/141035</f>
        <v>0.6559293792321055</v>
      </c>
      <c r="D97" s="4">
        <f t="shared" si="12"/>
        <v>0.2619704328712731</v>
      </c>
      <c r="E97" s="4">
        <f t="shared" si="12"/>
        <v>0.0033537774311341154</v>
      </c>
      <c r="F97" s="4">
        <f t="shared" si="12"/>
        <v>0.060048924025951</v>
      </c>
      <c r="G97" s="4">
        <f t="shared" si="12"/>
        <v>0.010359130712234552</v>
      </c>
      <c r="H97" s="4">
        <f t="shared" si="12"/>
        <v>0.008324174850214486</v>
      </c>
    </row>
    <row r="98" spans="2:8" ht="4.5" customHeight="1">
      <c r="B98" s="7"/>
      <c r="C98" s="2"/>
      <c r="D98" s="2"/>
      <c r="E98" s="2"/>
      <c r="F98" s="2"/>
      <c r="G98" s="2"/>
      <c r="H98" s="2"/>
    </row>
    <row r="99" spans="1:8" ht="9.75" customHeight="1">
      <c r="A99" s="3" t="s">
        <v>56</v>
      </c>
      <c r="B99" s="7"/>
      <c r="C99" s="2"/>
      <c r="D99" s="2"/>
      <c r="E99" s="2"/>
      <c r="F99" s="2"/>
      <c r="G99" s="2"/>
      <c r="H99" s="2"/>
    </row>
    <row r="100" spans="2:8" ht="9.75" customHeight="1">
      <c r="B100" s="5" t="s">
        <v>55</v>
      </c>
      <c r="C100" s="2">
        <v>48315</v>
      </c>
      <c r="D100" s="2">
        <v>13596</v>
      </c>
      <c r="E100" s="2">
        <v>187</v>
      </c>
      <c r="F100" s="2">
        <v>6310</v>
      </c>
      <c r="G100" s="2">
        <v>533</v>
      </c>
      <c r="H100" s="2">
        <v>550</v>
      </c>
    </row>
    <row r="101" spans="2:8" ht="9.75" customHeight="1">
      <c r="B101" s="5" t="s">
        <v>49</v>
      </c>
      <c r="C101" s="2">
        <v>42486</v>
      </c>
      <c r="D101" s="2">
        <v>35934</v>
      </c>
      <c r="E101" s="2">
        <v>419</v>
      </c>
      <c r="F101" s="2">
        <v>3547</v>
      </c>
      <c r="G101" s="2">
        <v>777</v>
      </c>
      <c r="H101" s="2">
        <v>674</v>
      </c>
    </row>
    <row r="102" spans="1:8" ht="9.75" customHeight="1">
      <c r="A102" s="3" t="s">
        <v>148</v>
      </c>
      <c r="C102" s="2">
        <v>90801</v>
      </c>
      <c r="D102" s="2">
        <v>49530</v>
      </c>
      <c r="E102" s="2">
        <v>606</v>
      </c>
      <c r="F102" s="2">
        <v>9857</v>
      </c>
      <c r="G102" s="2">
        <v>1310</v>
      </c>
      <c r="H102" s="2">
        <v>1224</v>
      </c>
    </row>
    <row r="103" spans="2:8" s="4" customFormat="1" ht="9.75" customHeight="1">
      <c r="B103" s="6" t="s">
        <v>149</v>
      </c>
      <c r="C103" s="4">
        <f aca="true" t="shared" si="13" ref="C103:H103">C102/153328</f>
        <v>0.5922010330794114</v>
      </c>
      <c r="D103" s="4">
        <f t="shared" si="13"/>
        <v>0.3230329750600021</v>
      </c>
      <c r="E103" s="4">
        <f t="shared" si="13"/>
        <v>0.0039523113847438176</v>
      </c>
      <c r="F103" s="4">
        <f t="shared" si="13"/>
        <v>0.06428701867891057</v>
      </c>
      <c r="G103" s="4">
        <f t="shared" si="13"/>
        <v>0.008543775435667327</v>
      </c>
      <c r="H103" s="4">
        <f t="shared" si="13"/>
        <v>0.00798288636126474</v>
      </c>
    </row>
    <row r="104" spans="2:8" ht="4.5" customHeight="1">
      <c r="B104" s="7"/>
      <c r="C104" s="2"/>
      <c r="D104" s="2"/>
      <c r="E104" s="2"/>
      <c r="F104" s="2"/>
      <c r="G104" s="2"/>
      <c r="H104" s="2"/>
    </row>
    <row r="105" spans="1:8" ht="9.75" customHeight="1">
      <c r="A105" s="3" t="s">
        <v>57</v>
      </c>
      <c r="B105" s="7"/>
      <c r="C105" s="2"/>
      <c r="D105" s="2"/>
      <c r="E105" s="2"/>
      <c r="F105" s="2"/>
      <c r="G105" s="2"/>
      <c r="H105" s="2"/>
    </row>
    <row r="106" spans="2:8" ht="9.75" customHeight="1">
      <c r="B106" s="5" t="s">
        <v>55</v>
      </c>
      <c r="C106" s="2">
        <v>9179</v>
      </c>
      <c r="D106" s="2">
        <v>18684</v>
      </c>
      <c r="E106" s="2">
        <v>191</v>
      </c>
      <c r="F106" s="2">
        <v>692</v>
      </c>
      <c r="G106" s="2">
        <v>402</v>
      </c>
      <c r="H106" s="2">
        <v>195</v>
      </c>
    </row>
    <row r="107" spans="2:8" ht="9.75" customHeight="1">
      <c r="B107" s="5" t="s">
        <v>49</v>
      </c>
      <c r="C107" s="2">
        <v>33625</v>
      </c>
      <c r="D107" s="2">
        <v>69013</v>
      </c>
      <c r="E107" s="2">
        <v>582</v>
      </c>
      <c r="F107" s="2">
        <v>2262</v>
      </c>
      <c r="G107" s="2">
        <v>821</v>
      </c>
      <c r="H107" s="2">
        <v>541</v>
      </c>
    </row>
    <row r="108" spans="2:8" ht="9.75" customHeight="1">
      <c r="B108" s="5" t="s">
        <v>36</v>
      </c>
      <c r="C108" s="2">
        <v>8999</v>
      </c>
      <c r="D108" s="2">
        <v>20956</v>
      </c>
      <c r="E108" s="2">
        <v>220</v>
      </c>
      <c r="F108" s="2">
        <v>710</v>
      </c>
      <c r="G108" s="2">
        <v>207</v>
      </c>
      <c r="H108" s="2">
        <v>187</v>
      </c>
    </row>
    <row r="109" spans="2:8" ht="9.75" customHeight="1">
      <c r="B109" s="5" t="s">
        <v>47</v>
      </c>
      <c r="C109" s="2">
        <v>1916</v>
      </c>
      <c r="D109" s="2">
        <v>2210</v>
      </c>
      <c r="E109" s="2">
        <v>31</v>
      </c>
      <c r="F109" s="2">
        <v>84</v>
      </c>
      <c r="G109" s="2">
        <v>41</v>
      </c>
      <c r="H109" s="2">
        <v>51</v>
      </c>
    </row>
    <row r="110" spans="1:8" ht="9.75" customHeight="1">
      <c r="A110" s="3" t="s">
        <v>148</v>
      </c>
      <c r="C110" s="2">
        <v>53719</v>
      </c>
      <c r="D110" s="2">
        <v>110863</v>
      </c>
      <c r="E110" s="2">
        <v>1024</v>
      </c>
      <c r="F110" s="2">
        <v>3748</v>
      </c>
      <c r="G110" s="2">
        <v>1471</v>
      </c>
      <c r="H110" s="2">
        <v>974</v>
      </c>
    </row>
    <row r="111" spans="2:8" s="4" customFormat="1" ht="9.75" customHeight="1">
      <c r="B111" s="6" t="s">
        <v>149</v>
      </c>
      <c r="C111" s="4">
        <f aca="true" t="shared" si="14" ref="C111:H111">C110/171800</f>
        <v>0.3126833527357392</v>
      </c>
      <c r="D111" s="4">
        <f t="shared" si="14"/>
        <v>0.645302677532014</v>
      </c>
      <c r="E111" s="4">
        <f t="shared" si="14"/>
        <v>0.005960419091967404</v>
      </c>
      <c r="F111" s="4">
        <f t="shared" si="14"/>
        <v>0.021816065192083817</v>
      </c>
      <c r="G111" s="4">
        <f t="shared" si="14"/>
        <v>0.008562281722933643</v>
      </c>
      <c r="H111" s="4">
        <f t="shared" si="14"/>
        <v>0.005669383003492433</v>
      </c>
    </row>
    <row r="112" spans="2:8" ht="4.5" customHeight="1">
      <c r="B112" s="7"/>
      <c r="C112" s="2"/>
      <c r="D112" s="2"/>
      <c r="E112" s="2"/>
      <c r="F112" s="2"/>
      <c r="G112" s="2"/>
      <c r="H112" s="2"/>
    </row>
    <row r="113" spans="1:8" ht="9.75" customHeight="1">
      <c r="A113" s="3" t="s">
        <v>58</v>
      </c>
      <c r="B113" s="7"/>
      <c r="C113" s="2"/>
      <c r="D113" s="2"/>
      <c r="E113" s="2"/>
      <c r="F113" s="2"/>
      <c r="G113" s="2"/>
      <c r="H113" s="2"/>
    </row>
    <row r="114" spans="2:8" ht="9.75" customHeight="1">
      <c r="B114" s="5" t="s">
        <v>55</v>
      </c>
      <c r="C114" s="2">
        <v>75544</v>
      </c>
      <c r="D114" s="2">
        <v>28348</v>
      </c>
      <c r="E114" s="2">
        <v>696</v>
      </c>
      <c r="F114" s="2">
        <v>6490</v>
      </c>
      <c r="G114" s="2">
        <v>773</v>
      </c>
      <c r="H114" s="2">
        <v>1164</v>
      </c>
    </row>
    <row r="115" spans="1:8" ht="9.75" customHeight="1">
      <c r="A115" s="3" t="s">
        <v>148</v>
      </c>
      <c r="C115" s="2">
        <v>75544</v>
      </c>
      <c r="D115" s="2">
        <v>28348</v>
      </c>
      <c r="E115" s="2">
        <v>696</v>
      </c>
      <c r="F115" s="2">
        <v>6490</v>
      </c>
      <c r="G115" s="2">
        <v>773</v>
      </c>
      <c r="H115" s="2">
        <v>1164</v>
      </c>
    </row>
    <row r="116" spans="2:8" s="4" customFormat="1" ht="9.75" customHeight="1">
      <c r="B116" s="6" t="s">
        <v>149</v>
      </c>
      <c r="C116" s="4">
        <f aca="true" t="shared" si="15" ref="C116:H116">C115/113015</f>
        <v>0.6684422421802415</v>
      </c>
      <c r="D116" s="4">
        <f t="shared" si="15"/>
        <v>0.2508339600937929</v>
      </c>
      <c r="E116" s="4">
        <f t="shared" si="15"/>
        <v>0.006158474538778038</v>
      </c>
      <c r="F116" s="4">
        <f t="shared" si="15"/>
        <v>0.05742600539751361</v>
      </c>
      <c r="G116" s="4">
        <f t="shared" si="15"/>
        <v>0.006839800026545149</v>
      </c>
      <c r="H116" s="4">
        <f t="shared" si="15"/>
        <v>0.010299517763128789</v>
      </c>
    </row>
    <row r="117" spans="2:8" ht="4.5" customHeight="1">
      <c r="B117" s="7"/>
      <c r="C117" s="2"/>
      <c r="D117" s="2"/>
      <c r="E117" s="2"/>
      <c r="F117" s="2"/>
      <c r="G117" s="2"/>
      <c r="H117" s="2"/>
    </row>
    <row r="118" spans="1:8" ht="9.75" customHeight="1">
      <c r="A118" s="3" t="s">
        <v>61</v>
      </c>
      <c r="B118" s="7"/>
      <c r="C118" s="2"/>
      <c r="D118" s="2"/>
      <c r="E118" s="2"/>
      <c r="F118" s="2"/>
      <c r="G118" s="2"/>
      <c r="H118" s="2"/>
    </row>
    <row r="119" spans="2:8" ht="9.75" customHeight="1">
      <c r="B119" s="5" t="s">
        <v>59</v>
      </c>
      <c r="C119" s="2">
        <v>14027</v>
      </c>
      <c r="D119" s="2">
        <v>26231</v>
      </c>
      <c r="E119" s="2">
        <v>355</v>
      </c>
      <c r="F119" s="2">
        <v>543</v>
      </c>
      <c r="G119" s="2">
        <v>378</v>
      </c>
      <c r="H119" s="2">
        <v>425</v>
      </c>
    </row>
    <row r="120" spans="2:8" ht="9.75" customHeight="1">
      <c r="B120" s="5" t="s">
        <v>47</v>
      </c>
      <c r="C120" s="2">
        <v>18044</v>
      </c>
      <c r="D120" s="2">
        <v>17959</v>
      </c>
      <c r="E120" s="2">
        <v>245</v>
      </c>
      <c r="F120" s="2">
        <v>607</v>
      </c>
      <c r="G120" s="2">
        <v>332</v>
      </c>
      <c r="H120" s="2">
        <v>349</v>
      </c>
    </row>
    <row r="121" spans="2:8" ht="9.75" customHeight="1">
      <c r="B121" s="5" t="s">
        <v>60</v>
      </c>
      <c r="C121" s="2">
        <v>778</v>
      </c>
      <c r="D121" s="2">
        <v>1403</v>
      </c>
      <c r="E121" s="2">
        <v>24</v>
      </c>
      <c r="F121" s="2">
        <v>38</v>
      </c>
      <c r="G121" s="2">
        <v>13</v>
      </c>
      <c r="H121" s="2">
        <v>21</v>
      </c>
    </row>
    <row r="122" spans="1:8" ht="9.75" customHeight="1">
      <c r="A122" s="3" t="s">
        <v>148</v>
      </c>
      <c r="C122" s="2">
        <v>32849</v>
      </c>
      <c r="D122" s="2">
        <v>45593</v>
      </c>
      <c r="E122" s="2">
        <v>624</v>
      </c>
      <c r="F122" s="2">
        <v>1188</v>
      </c>
      <c r="G122" s="2">
        <v>723</v>
      </c>
      <c r="H122" s="2">
        <v>795</v>
      </c>
    </row>
    <row r="123" spans="2:8" s="4" customFormat="1" ht="9.75" customHeight="1">
      <c r="B123" s="6" t="s">
        <v>149</v>
      </c>
      <c r="C123" s="4">
        <f aca="true" t="shared" si="16" ref="C123:H123">C122/81772</f>
        <v>0.40171452330871205</v>
      </c>
      <c r="D123" s="4">
        <f t="shared" si="16"/>
        <v>0.5575624908281563</v>
      </c>
      <c r="E123" s="4">
        <f t="shared" si="16"/>
        <v>0.007630973927505748</v>
      </c>
      <c r="F123" s="4">
        <f t="shared" si="16"/>
        <v>0.014528200361982097</v>
      </c>
      <c r="G123" s="4">
        <f t="shared" si="16"/>
        <v>0.008841657291004256</v>
      </c>
      <c r="H123" s="4">
        <f t="shared" si="16"/>
        <v>0.009722154282639534</v>
      </c>
    </row>
    <row r="124" spans="2:8" ht="4.5" customHeight="1">
      <c r="B124" s="7"/>
      <c r="C124" s="2"/>
      <c r="D124" s="2"/>
      <c r="E124" s="2"/>
      <c r="F124" s="2"/>
      <c r="G124" s="2"/>
      <c r="H124" s="2"/>
    </row>
    <row r="125" spans="1:8" ht="9.75" customHeight="1">
      <c r="A125" s="3" t="s">
        <v>62</v>
      </c>
      <c r="B125" s="7"/>
      <c r="C125" s="2"/>
      <c r="D125" s="2"/>
      <c r="E125" s="2"/>
      <c r="F125" s="2"/>
      <c r="G125" s="2"/>
      <c r="H125" s="2"/>
    </row>
    <row r="126" spans="2:8" ht="9.75" customHeight="1">
      <c r="B126" s="5" t="s">
        <v>55</v>
      </c>
      <c r="C126" s="2">
        <v>55775</v>
      </c>
      <c r="D126" s="2">
        <v>46325</v>
      </c>
      <c r="E126" s="2">
        <v>611</v>
      </c>
      <c r="F126" s="2">
        <v>2733</v>
      </c>
      <c r="G126" s="2">
        <v>1113</v>
      </c>
      <c r="H126" s="2">
        <v>932</v>
      </c>
    </row>
    <row r="127" spans="1:8" ht="9.75" customHeight="1">
      <c r="A127" s="3" t="s">
        <v>148</v>
      </c>
      <c r="C127" s="2">
        <v>55775</v>
      </c>
      <c r="D127" s="2">
        <v>46325</v>
      </c>
      <c r="E127" s="2">
        <v>611</v>
      </c>
      <c r="F127" s="2">
        <v>2733</v>
      </c>
      <c r="G127" s="2">
        <v>1113</v>
      </c>
      <c r="H127" s="2">
        <v>932</v>
      </c>
    </row>
    <row r="128" spans="2:8" s="4" customFormat="1" ht="9.75" customHeight="1">
      <c r="B128" s="6" t="s">
        <v>149</v>
      </c>
      <c r="C128" s="4">
        <f aca="true" t="shared" si="17" ref="C128:H128">C127/107489</f>
        <v>0.5188903050544706</v>
      </c>
      <c r="D128" s="4">
        <f t="shared" si="17"/>
        <v>0.43097433225725423</v>
      </c>
      <c r="E128" s="4">
        <f t="shared" si="17"/>
        <v>0.005684302579798863</v>
      </c>
      <c r="F128" s="4">
        <f t="shared" si="17"/>
        <v>0.02542585752960768</v>
      </c>
      <c r="G128" s="4">
        <f t="shared" si="17"/>
        <v>0.010354547907227717</v>
      </c>
      <c r="H128" s="4">
        <f t="shared" si="17"/>
        <v>0.00867065467164082</v>
      </c>
    </row>
    <row r="129" spans="2:8" ht="4.5" customHeight="1">
      <c r="B129" s="7"/>
      <c r="C129" s="2"/>
      <c r="D129" s="2"/>
      <c r="E129" s="2"/>
      <c r="F129" s="2"/>
      <c r="G129" s="2"/>
      <c r="H129" s="2"/>
    </row>
    <row r="130" spans="1:8" ht="9.75" customHeight="1">
      <c r="A130" s="3" t="s">
        <v>63</v>
      </c>
      <c r="B130" s="7"/>
      <c r="C130" s="2"/>
      <c r="D130" s="2"/>
      <c r="E130" s="2"/>
      <c r="F130" s="2"/>
      <c r="G130" s="2"/>
      <c r="H130" s="2"/>
    </row>
    <row r="131" spans="2:8" ht="9.75" customHeight="1">
      <c r="B131" s="5" t="s">
        <v>52</v>
      </c>
      <c r="C131" s="2">
        <v>61254</v>
      </c>
      <c r="D131" s="2">
        <v>59248</v>
      </c>
      <c r="E131" s="2">
        <v>649</v>
      </c>
      <c r="F131" s="2">
        <v>3927</v>
      </c>
      <c r="G131" s="2">
        <v>1327</v>
      </c>
      <c r="H131" s="2">
        <v>842</v>
      </c>
    </row>
    <row r="132" spans="1:8" ht="9.75" customHeight="1">
      <c r="A132" s="3" t="s">
        <v>148</v>
      </c>
      <c r="C132" s="2">
        <v>61254</v>
      </c>
      <c r="D132" s="2">
        <v>59248</v>
      </c>
      <c r="E132" s="2">
        <v>649</v>
      </c>
      <c r="F132" s="2">
        <v>3927</v>
      </c>
      <c r="G132" s="2">
        <v>1327</v>
      </c>
      <c r="H132" s="2">
        <v>842</v>
      </c>
    </row>
    <row r="133" spans="2:8" s="4" customFormat="1" ht="9.75" customHeight="1">
      <c r="B133" s="6" t="s">
        <v>149</v>
      </c>
      <c r="C133" s="4">
        <f aca="true" t="shared" si="18" ref="C133:H133">C132/127247</f>
        <v>0.48137873584446</v>
      </c>
      <c r="D133" s="4">
        <f t="shared" si="18"/>
        <v>0.4656141205686578</v>
      </c>
      <c r="E133" s="4">
        <f t="shared" si="18"/>
        <v>0.005100316706877176</v>
      </c>
      <c r="F133" s="4">
        <f t="shared" si="18"/>
        <v>0.03086123837890088</v>
      </c>
      <c r="G133" s="4">
        <f t="shared" si="18"/>
        <v>0.010428536625617893</v>
      </c>
      <c r="H133" s="4">
        <f t="shared" si="18"/>
        <v>0.006617051875486259</v>
      </c>
    </row>
    <row r="134" spans="2:8" ht="4.5" customHeight="1">
      <c r="B134" s="7"/>
      <c r="C134" s="2"/>
      <c r="D134" s="2"/>
      <c r="E134" s="2"/>
      <c r="F134" s="2"/>
      <c r="G134" s="2"/>
      <c r="H134" s="2"/>
    </row>
    <row r="135" spans="1:8" ht="9.75" customHeight="1">
      <c r="A135" s="3" t="s">
        <v>65</v>
      </c>
      <c r="B135" s="7"/>
      <c r="C135" s="2"/>
      <c r="D135" s="2"/>
      <c r="E135" s="2"/>
      <c r="F135" s="2"/>
      <c r="G135" s="2"/>
      <c r="H135" s="2"/>
    </row>
    <row r="136" spans="2:8" ht="9.75" customHeight="1">
      <c r="B136" s="5" t="s">
        <v>55</v>
      </c>
      <c r="C136" s="2">
        <v>40404</v>
      </c>
      <c r="D136" s="2">
        <v>41369</v>
      </c>
      <c r="E136" s="2">
        <v>546</v>
      </c>
      <c r="F136" s="2">
        <v>2011</v>
      </c>
      <c r="G136" s="2">
        <v>963</v>
      </c>
      <c r="H136" s="2">
        <v>728</v>
      </c>
    </row>
    <row r="137" spans="2:8" ht="9.75" customHeight="1">
      <c r="B137" s="5" t="s">
        <v>64</v>
      </c>
      <c r="C137" s="2">
        <v>5859</v>
      </c>
      <c r="D137" s="2">
        <v>7131</v>
      </c>
      <c r="E137" s="2">
        <v>98</v>
      </c>
      <c r="F137" s="2">
        <v>242</v>
      </c>
      <c r="G137" s="2">
        <v>153</v>
      </c>
      <c r="H137" s="2">
        <v>169</v>
      </c>
    </row>
    <row r="138" spans="1:8" ht="9.75" customHeight="1">
      <c r="A138" s="3" t="s">
        <v>148</v>
      </c>
      <c r="C138" s="2">
        <v>46263</v>
      </c>
      <c r="D138" s="2">
        <v>48500</v>
      </c>
      <c r="E138" s="2">
        <v>644</v>
      </c>
      <c r="F138" s="2">
        <v>2253</v>
      </c>
      <c r="G138" s="2">
        <v>1116</v>
      </c>
      <c r="H138" s="2">
        <v>897</v>
      </c>
    </row>
    <row r="139" spans="2:8" s="4" customFormat="1" ht="9.75" customHeight="1">
      <c r="B139" s="6" t="s">
        <v>149</v>
      </c>
      <c r="C139" s="4">
        <f aca="true" t="shared" si="19" ref="C139:H139">C138/99673</f>
        <v>0.46414776318561696</v>
      </c>
      <c r="D139" s="4">
        <f t="shared" si="19"/>
        <v>0.4865911530705407</v>
      </c>
      <c r="E139" s="4">
        <f t="shared" si="19"/>
        <v>0.006461127888194395</v>
      </c>
      <c r="F139" s="4">
        <f t="shared" si="19"/>
        <v>0.02260391480140058</v>
      </c>
      <c r="G139" s="4">
        <f t="shared" si="19"/>
        <v>0.011196612924262338</v>
      </c>
      <c r="H139" s="4">
        <f t="shared" si="19"/>
        <v>0.00899942812998505</v>
      </c>
    </row>
    <row r="140" spans="2:8" ht="4.5" customHeight="1">
      <c r="B140" s="7"/>
      <c r="C140" s="2"/>
      <c r="D140" s="2"/>
      <c r="E140" s="2"/>
      <c r="F140" s="2"/>
      <c r="G140" s="2"/>
      <c r="H140" s="2"/>
    </row>
    <row r="141" spans="1:8" ht="9.75" customHeight="1">
      <c r="A141" s="3" t="s">
        <v>66</v>
      </c>
      <c r="B141" s="7"/>
      <c r="C141" s="2"/>
      <c r="D141" s="2"/>
      <c r="E141" s="2"/>
      <c r="F141" s="2"/>
      <c r="G141" s="2"/>
      <c r="H141" s="2"/>
    </row>
    <row r="142" spans="2:8" ht="9.75" customHeight="1">
      <c r="B142" s="5" t="s">
        <v>52</v>
      </c>
      <c r="C142" s="2">
        <v>28144</v>
      </c>
      <c r="D142" s="2">
        <v>32884</v>
      </c>
      <c r="E142" s="2">
        <v>284</v>
      </c>
      <c r="F142" s="2">
        <v>2540</v>
      </c>
      <c r="G142" s="2">
        <v>625</v>
      </c>
      <c r="H142" s="2">
        <v>391</v>
      </c>
    </row>
    <row r="143" spans="2:8" ht="9.75" customHeight="1">
      <c r="B143" s="5" t="s">
        <v>64</v>
      </c>
      <c r="C143" s="2">
        <v>31983</v>
      </c>
      <c r="D143" s="2">
        <v>46160</v>
      </c>
      <c r="E143" s="2">
        <v>278</v>
      </c>
      <c r="F143" s="2">
        <v>2512</v>
      </c>
      <c r="G143" s="2">
        <v>823</v>
      </c>
      <c r="H143" s="2">
        <v>366</v>
      </c>
    </row>
    <row r="144" spans="1:8" ht="9.75" customHeight="1">
      <c r="A144" s="3" t="s">
        <v>148</v>
      </c>
      <c r="C144" s="2">
        <v>60127</v>
      </c>
      <c r="D144" s="2">
        <v>79044</v>
      </c>
      <c r="E144" s="2">
        <v>562</v>
      </c>
      <c r="F144" s="2">
        <v>5052</v>
      </c>
      <c r="G144" s="2">
        <v>1448</v>
      </c>
      <c r="H144" s="2">
        <v>757</v>
      </c>
    </row>
    <row r="145" spans="2:8" s="4" customFormat="1" ht="9.75" customHeight="1">
      <c r="B145" s="6" t="s">
        <v>149</v>
      </c>
      <c r="C145" s="4">
        <f aca="true" t="shared" si="20" ref="C145:H145">C144/146990</f>
        <v>0.4090550377576706</v>
      </c>
      <c r="D145" s="4">
        <f t="shared" si="20"/>
        <v>0.537750867405946</v>
      </c>
      <c r="E145" s="4">
        <f t="shared" si="20"/>
        <v>0.0038233893462140283</v>
      </c>
      <c r="F145" s="4">
        <f t="shared" si="20"/>
        <v>0.03436968501258589</v>
      </c>
      <c r="G145" s="4">
        <f t="shared" si="20"/>
        <v>0.009851010272807674</v>
      </c>
      <c r="H145" s="4">
        <f t="shared" si="20"/>
        <v>0.005150010204775835</v>
      </c>
    </row>
    <row r="146" spans="2:8" ht="4.5" customHeight="1">
      <c r="B146" s="7"/>
      <c r="C146" s="2"/>
      <c r="D146" s="2"/>
      <c r="E146" s="2"/>
      <c r="F146" s="2"/>
      <c r="G146" s="2"/>
      <c r="H146" s="2"/>
    </row>
    <row r="147" spans="1:8" ht="9.75" customHeight="1">
      <c r="A147" s="3" t="s">
        <v>67</v>
      </c>
      <c r="B147" s="7"/>
      <c r="C147" s="2"/>
      <c r="D147" s="2"/>
      <c r="E147" s="2"/>
      <c r="F147" s="2"/>
      <c r="G147" s="2"/>
      <c r="H147" s="2"/>
    </row>
    <row r="148" spans="2:8" ht="9.75" customHeight="1">
      <c r="B148" s="5" t="s">
        <v>64</v>
      </c>
      <c r="C148" s="2">
        <v>44889</v>
      </c>
      <c r="D148" s="2">
        <v>52581</v>
      </c>
      <c r="E148" s="2">
        <v>845</v>
      </c>
      <c r="F148" s="2">
        <v>3165</v>
      </c>
      <c r="G148" s="2">
        <v>1473</v>
      </c>
      <c r="H148" s="2">
        <v>664</v>
      </c>
    </row>
    <row r="149" spans="1:8" ht="9.75" customHeight="1">
      <c r="A149" s="3" t="s">
        <v>148</v>
      </c>
      <c r="C149" s="2">
        <v>44889</v>
      </c>
      <c r="D149" s="2">
        <v>52581</v>
      </c>
      <c r="E149" s="2">
        <v>845</v>
      </c>
      <c r="F149" s="2">
        <v>3165</v>
      </c>
      <c r="G149" s="2">
        <v>1473</v>
      </c>
      <c r="H149" s="2">
        <v>664</v>
      </c>
    </row>
    <row r="150" spans="2:8" s="4" customFormat="1" ht="9.75" customHeight="1">
      <c r="B150" s="6" t="s">
        <v>149</v>
      </c>
      <c r="C150" s="4">
        <f aca="true" t="shared" si="21" ref="C150:H150">C149/103617</f>
        <v>0.43322041749905904</v>
      </c>
      <c r="D150" s="4">
        <f t="shared" si="21"/>
        <v>0.5074553403399056</v>
      </c>
      <c r="E150" s="4">
        <f t="shared" si="21"/>
        <v>0.008155032475366012</v>
      </c>
      <c r="F150" s="4">
        <f t="shared" si="21"/>
        <v>0.03054518081009873</v>
      </c>
      <c r="G150" s="4">
        <f t="shared" si="21"/>
        <v>0.014215814007354005</v>
      </c>
      <c r="H150" s="4">
        <f t="shared" si="21"/>
        <v>0.006408214868216605</v>
      </c>
    </row>
    <row r="151" spans="2:8" ht="4.5" customHeight="1">
      <c r="B151" s="7"/>
      <c r="C151" s="2"/>
      <c r="D151" s="2"/>
      <c r="E151" s="2"/>
      <c r="F151" s="2"/>
      <c r="G151" s="2"/>
      <c r="H151" s="2"/>
    </row>
    <row r="152" spans="1:8" ht="9.75" customHeight="1">
      <c r="A152" s="3" t="s">
        <v>68</v>
      </c>
      <c r="B152" s="7"/>
      <c r="C152" s="2"/>
      <c r="D152" s="2"/>
      <c r="E152" s="2"/>
      <c r="F152" s="2"/>
      <c r="G152" s="2"/>
      <c r="H152" s="2"/>
    </row>
    <row r="153" spans="2:8" ht="9.75" customHeight="1">
      <c r="B153" s="5" t="s">
        <v>64</v>
      </c>
      <c r="C153" s="2">
        <v>37714</v>
      </c>
      <c r="D153" s="2">
        <v>31377</v>
      </c>
      <c r="E153" s="2">
        <v>333</v>
      </c>
      <c r="F153" s="2">
        <v>1474</v>
      </c>
      <c r="G153" s="2">
        <v>663</v>
      </c>
      <c r="H153" s="2">
        <v>590</v>
      </c>
    </row>
    <row r="154" spans="1:8" ht="9.75" customHeight="1">
      <c r="A154" s="3" t="s">
        <v>148</v>
      </c>
      <c r="C154" s="2">
        <v>37714</v>
      </c>
      <c r="D154" s="2">
        <v>31377</v>
      </c>
      <c r="E154" s="2">
        <v>333</v>
      </c>
      <c r="F154" s="2">
        <v>1474</v>
      </c>
      <c r="G154" s="2">
        <v>663</v>
      </c>
      <c r="H154" s="2">
        <v>590</v>
      </c>
    </row>
    <row r="155" spans="2:8" s="4" customFormat="1" ht="9.75" customHeight="1">
      <c r="B155" s="6" t="s">
        <v>149</v>
      </c>
      <c r="C155" s="4">
        <f aca="true" t="shared" si="22" ref="C155:H155">C154/72151</f>
        <v>0.5227093179581711</v>
      </c>
      <c r="D155" s="4">
        <f t="shared" si="22"/>
        <v>0.434879627447991</v>
      </c>
      <c r="E155" s="4">
        <f t="shared" si="22"/>
        <v>0.00461532064697648</v>
      </c>
      <c r="F155" s="4">
        <f t="shared" si="22"/>
        <v>0.0204293772782082</v>
      </c>
      <c r="G155" s="4">
        <f t="shared" si="22"/>
        <v>0.009189061828664883</v>
      </c>
      <c r="H155" s="4">
        <f t="shared" si="22"/>
        <v>0.008177294839988358</v>
      </c>
    </row>
    <row r="156" spans="2:8" ht="4.5" customHeight="1">
      <c r="B156" s="7"/>
      <c r="C156" s="2"/>
      <c r="D156" s="2"/>
      <c r="E156" s="2"/>
      <c r="F156" s="2"/>
      <c r="G156" s="2"/>
      <c r="H156" s="2"/>
    </row>
    <row r="157" spans="1:8" ht="9.75" customHeight="1">
      <c r="A157" s="3" t="s">
        <v>69</v>
      </c>
      <c r="B157" s="7"/>
      <c r="C157" s="2"/>
      <c r="D157" s="2"/>
      <c r="E157" s="2"/>
      <c r="F157" s="2"/>
      <c r="G157" s="2"/>
      <c r="H157" s="2"/>
    </row>
    <row r="158" spans="2:8" ht="9.75" customHeight="1">
      <c r="B158" s="5" t="s">
        <v>64</v>
      </c>
      <c r="C158" s="2">
        <v>50567</v>
      </c>
      <c r="D158" s="2">
        <v>67832</v>
      </c>
      <c r="E158" s="2">
        <v>714</v>
      </c>
      <c r="F158" s="2">
        <v>2875</v>
      </c>
      <c r="G158" s="2">
        <v>1512</v>
      </c>
      <c r="H158" s="2">
        <v>908</v>
      </c>
    </row>
    <row r="159" spans="1:8" ht="9.75" customHeight="1">
      <c r="A159" s="3" t="s">
        <v>148</v>
      </c>
      <c r="C159" s="2">
        <v>50567</v>
      </c>
      <c r="D159" s="2">
        <v>67832</v>
      </c>
      <c r="E159" s="2">
        <v>714</v>
      </c>
      <c r="F159" s="2">
        <v>2875</v>
      </c>
      <c r="G159" s="2">
        <v>1512</v>
      </c>
      <c r="H159" s="2">
        <v>908</v>
      </c>
    </row>
    <row r="160" spans="2:8" s="4" customFormat="1" ht="9.75" customHeight="1">
      <c r="B160" s="6" t="s">
        <v>149</v>
      </c>
      <c r="C160" s="4">
        <f aca="true" t="shared" si="23" ref="C160:H160">C159/124408</f>
        <v>0.40646099929265</v>
      </c>
      <c r="D160" s="4">
        <f t="shared" si="23"/>
        <v>0.5452382483441579</v>
      </c>
      <c r="E160" s="4">
        <f t="shared" si="23"/>
        <v>0.005739180760079738</v>
      </c>
      <c r="F160" s="4">
        <f t="shared" si="23"/>
        <v>0.023109446337856086</v>
      </c>
      <c r="G160" s="4">
        <f t="shared" si="23"/>
        <v>0.012153559256639444</v>
      </c>
      <c r="H160" s="4">
        <f t="shared" si="23"/>
        <v>0.007298566008616809</v>
      </c>
    </row>
    <row r="161" spans="2:8" ht="4.5" customHeight="1">
      <c r="B161" s="7"/>
      <c r="C161" s="2"/>
      <c r="D161" s="2"/>
      <c r="E161" s="2"/>
      <c r="F161" s="2"/>
      <c r="G161" s="2"/>
      <c r="H161" s="2"/>
    </row>
    <row r="162" spans="1:8" ht="9.75" customHeight="1">
      <c r="A162" s="3" t="s">
        <v>75</v>
      </c>
      <c r="B162" s="7"/>
      <c r="C162" s="2"/>
      <c r="D162" s="2"/>
      <c r="E162" s="2"/>
      <c r="F162" s="2"/>
      <c r="G162" s="2"/>
      <c r="H162" s="2"/>
    </row>
    <row r="163" spans="2:8" ht="9.75" customHeight="1">
      <c r="B163" s="5" t="s">
        <v>70</v>
      </c>
      <c r="C163" s="2">
        <v>4268</v>
      </c>
      <c r="D163" s="2">
        <v>12691</v>
      </c>
      <c r="E163" s="2">
        <v>199</v>
      </c>
      <c r="F163" s="2">
        <v>490</v>
      </c>
      <c r="G163" s="2">
        <v>238</v>
      </c>
      <c r="H163" s="2">
        <v>130</v>
      </c>
    </row>
    <row r="164" spans="2:8" ht="9.75" customHeight="1">
      <c r="B164" s="5" t="s">
        <v>71</v>
      </c>
      <c r="C164" s="2">
        <v>3774</v>
      </c>
      <c r="D164" s="2">
        <v>13384</v>
      </c>
      <c r="E164" s="2">
        <v>185</v>
      </c>
      <c r="F164" s="2">
        <v>224</v>
      </c>
      <c r="G164" s="2">
        <v>206</v>
      </c>
      <c r="H164" s="2">
        <v>142</v>
      </c>
    </row>
    <row r="165" spans="2:8" ht="9.75" customHeight="1">
      <c r="B165" s="5" t="s">
        <v>72</v>
      </c>
      <c r="C165" s="2">
        <v>1985</v>
      </c>
      <c r="D165" s="2">
        <v>5074</v>
      </c>
      <c r="E165" s="2">
        <v>118</v>
      </c>
      <c r="F165" s="2">
        <v>204</v>
      </c>
      <c r="G165" s="2">
        <v>139</v>
      </c>
      <c r="H165" s="2">
        <v>73</v>
      </c>
    </row>
    <row r="166" spans="2:8" ht="9.75" customHeight="1">
      <c r="B166" s="5" t="s">
        <v>73</v>
      </c>
      <c r="C166" s="2">
        <v>1176</v>
      </c>
      <c r="D166" s="2">
        <v>2315</v>
      </c>
      <c r="E166" s="2">
        <v>35</v>
      </c>
      <c r="F166" s="2">
        <v>100</v>
      </c>
      <c r="G166" s="2">
        <v>87</v>
      </c>
      <c r="H166" s="2">
        <v>31</v>
      </c>
    </row>
    <row r="167" spans="2:8" ht="9.75" customHeight="1">
      <c r="B167" s="5" t="s">
        <v>60</v>
      </c>
      <c r="C167" s="2">
        <v>18915</v>
      </c>
      <c r="D167" s="2">
        <v>43319</v>
      </c>
      <c r="E167" s="2">
        <v>597</v>
      </c>
      <c r="F167" s="2">
        <v>907</v>
      </c>
      <c r="G167" s="2">
        <v>595</v>
      </c>
      <c r="H167" s="2">
        <v>518</v>
      </c>
    </row>
    <row r="168" spans="2:8" ht="9.75" customHeight="1">
      <c r="B168" s="5" t="s">
        <v>74</v>
      </c>
      <c r="C168" s="2">
        <v>5105</v>
      </c>
      <c r="D168" s="2">
        <v>14836</v>
      </c>
      <c r="E168" s="2">
        <v>216</v>
      </c>
      <c r="F168" s="2">
        <v>569</v>
      </c>
      <c r="G168" s="2">
        <v>234</v>
      </c>
      <c r="H168" s="2">
        <v>180</v>
      </c>
    </row>
    <row r="169" spans="1:8" ht="9.75" customHeight="1">
      <c r="A169" s="3" t="s">
        <v>148</v>
      </c>
      <c r="C169" s="2">
        <v>35223</v>
      </c>
      <c r="D169" s="2">
        <v>91619</v>
      </c>
      <c r="E169" s="2">
        <v>1350</v>
      </c>
      <c r="F169" s="2">
        <v>2494</v>
      </c>
      <c r="G169" s="2">
        <v>1499</v>
      </c>
      <c r="H169" s="2">
        <v>1074</v>
      </c>
    </row>
    <row r="170" spans="2:8" s="4" customFormat="1" ht="9.75" customHeight="1">
      <c r="B170" s="6" t="s">
        <v>149</v>
      </c>
      <c r="C170" s="4">
        <f aca="true" t="shared" si="24" ref="C170:H170">C169/133260</f>
        <v>0.26431787483115715</v>
      </c>
      <c r="D170" s="4">
        <f t="shared" si="24"/>
        <v>0.6875206363499925</v>
      </c>
      <c r="E170" s="4">
        <f t="shared" si="24"/>
        <v>0.010130571814497974</v>
      </c>
      <c r="F170" s="4">
        <f t="shared" si="24"/>
        <v>0.018715293411376257</v>
      </c>
      <c r="G170" s="4">
        <f t="shared" si="24"/>
        <v>0.011248686777727751</v>
      </c>
      <c r="H170" s="4">
        <f t="shared" si="24"/>
        <v>0.008059432687978388</v>
      </c>
    </row>
    <row r="171" spans="2:8" ht="4.5" customHeight="1">
      <c r="B171" s="7"/>
      <c r="C171" s="2"/>
      <c r="D171" s="2"/>
      <c r="E171" s="2"/>
      <c r="F171" s="2"/>
      <c r="G171" s="2"/>
      <c r="H171" s="2"/>
    </row>
    <row r="172" spans="1:8" ht="9.75" customHeight="1">
      <c r="A172" s="3" t="s">
        <v>76</v>
      </c>
      <c r="B172" s="7"/>
      <c r="C172" s="2"/>
      <c r="D172" s="2"/>
      <c r="E172" s="2"/>
      <c r="F172" s="2"/>
      <c r="G172" s="2"/>
      <c r="H172" s="2"/>
    </row>
    <row r="173" spans="2:8" ht="9.75" customHeight="1">
      <c r="B173" s="5" t="s">
        <v>47</v>
      </c>
      <c r="C173" s="2">
        <v>19224</v>
      </c>
      <c r="D173" s="2">
        <v>39199</v>
      </c>
      <c r="E173" s="2">
        <v>416</v>
      </c>
      <c r="F173" s="2">
        <v>899</v>
      </c>
      <c r="G173" s="2">
        <v>519</v>
      </c>
      <c r="H173" s="2">
        <v>544</v>
      </c>
    </row>
    <row r="174" spans="2:8" ht="9.75" customHeight="1">
      <c r="B174" s="5" t="s">
        <v>60</v>
      </c>
      <c r="C174" s="2">
        <v>12288</v>
      </c>
      <c r="D174" s="2">
        <v>22705</v>
      </c>
      <c r="E174" s="2">
        <v>333</v>
      </c>
      <c r="F174" s="2">
        <v>644</v>
      </c>
      <c r="G174" s="2">
        <v>329</v>
      </c>
      <c r="H174" s="2">
        <v>435</v>
      </c>
    </row>
    <row r="175" spans="1:8" ht="9.75" customHeight="1">
      <c r="A175" s="3" t="s">
        <v>148</v>
      </c>
      <c r="C175" s="2">
        <v>31512</v>
      </c>
      <c r="D175" s="2">
        <v>61904</v>
      </c>
      <c r="E175" s="2">
        <v>749</v>
      </c>
      <c r="F175" s="2">
        <v>1543</v>
      </c>
      <c r="G175" s="2">
        <v>848</v>
      </c>
      <c r="H175" s="2">
        <v>979</v>
      </c>
    </row>
    <row r="176" spans="2:8" s="4" customFormat="1" ht="9.75" customHeight="1">
      <c r="B176" s="6" t="s">
        <v>149</v>
      </c>
      <c r="C176" s="4">
        <f aca="true" t="shared" si="25" ref="C176:H176">C175/97535</f>
        <v>0.32308402112062334</v>
      </c>
      <c r="D176" s="4">
        <f t="shared" si="25"/>
        <v>0.6346849848772236</v>
      </c>
      <c r="E176" s="4">
        <f t="shared" si="25"/>
        <v>0.007679294612190496</v>
      </c>
      <c r="F176" s="4">
        <f t="shared" si="25"/>
        <v>0.01581996206489978</v>
      </c>
      <c r="G176" s="4">
        <f t="shared" si="25"/>
        <v>0.00869431486133183</v>
      </c>
      <c r="H176" s="4">
        <f t="shared" si="25"/>
        <v>0.010037422463730968</v>
      </c>
    </row>
    <row r="177" spans="2:8" ht="4.5" customHeight="1">
      <c r="B177" s="7"/>
      <c r="C177" s="2"/>
      <c r="D177" s="2"/>
      <c r="E177" s="2"/>
      <c r="F177" s="2"/>
      <c r="G177" s="2"/>
      <c r="H177" s="2"/>
    </row>
    <row r="178" spans="1:8" ht="9.75" customHeight="1">
      <c r="A178" s="3" t="s">
        <v>79</v>
      </c>
      <c r="B178" s="7"/>
      <c r="C178" s="2"/>
      <c r="D178" s="2"/>
      <c r="E178" s="2"/>
      <c r="F178" s="2"/>
      <c r="G178" s="2"/>
      <c r="H178" s="2"/>
    </row>
    <row r="179" spans="2:8" ht="9.75" customHeight="1">
      <c r="B179" s="5" t="s">
        <v>77</v>
      </c>
      <c r="C179" s="2">
        <v>19556</v>
      </c>
      <c r="D179" s="2">
        <v>30133</v>
      </c>
      <c r="E179" s="2">
        <v>366</v>
      </c>
      <c r="F179" s="2">
        <v>1892</v>
      </c>
      <c r="G179" s="2">
        <v>566</v>
      </c>
      <c r="H179" s="2">
        <v>483</v>
      </c>
    </row>
    <row r="180" spans="2:8" ht="9.75" customHeight="1">
      <c r="B180" s="5" t="s">
        <v>64</v>
      </c>
      <c r="C180" s="2">
        <v>5260</v>
      </c>
      <c r="D180" s="2">
        <v>9703</v>
      </c>
      <c r="E180" s="2">
        <v>110</v>
      </c>
      <c r="F180" s="2">
        <v>322</v>
      </c>
      <c r="G180" s="2">
        <v>194</v>
      </c>
      <c r="H180" s="2">
        <v>104</v>
      </c>
    </row>
    <row r="181" spans="2:8" ht="9.75" customHeight="1">
      <c r="B181" s="5" t="s">
        <v>78</v>
      </c>
      <c r="C181" s="2">
        <v>38034</v>
      </c>
      <c r="D181" s="2">
        <v>33671</v>
      </c>
      <c r="E181" s="2">
        <v>480</v>
      </c>
      <c r="F181" s="2">
        <v>5812</v>
      </c>
      <c r="G181" s="2">
        <v>1052</v>
      </c>
      <c r="H181" s="2">
        <v>687</v>
      </c>
    </row>
    <row r="182" spans="1:8" ht="9.75" customHeight="1">
      <c r="A182" s="3" t="s">
        <v>148</v>
      </c>
      <c r="C182" s="2">
        <v>62850</v>
      </c>
      <c r="D182" s="2">
        <v>73507</v>
      </c>
      <c r="E182" s="2">
        <v>956</v>
      </c>
      <c r="F182" s="2">
        <v>8026</v>
      </c>
      <c r="G182" s="2">
        <v>1812</v>
      </c>
      <c r="H182" s="2">
        <v>1274</v>
      </c>
    </row>
    <row r="183" spans="2:8" s="4" customFormat="1" ht="9.75" customHeight="1">
      <c r="B183" s="6" t="s">
        <v>149</v>
      </c>
      <c r="C183" s="4">
        <f aca="true" t="shared" si="26" ref="C183:H183">C182/148425</f>
        <v>0.42344618494188985</v>
      </c>
      <c r="D183" s="4">
        <f t="shared" si="26"/>
        <v>0.49524675762169446</v>
      </c>
      <c r="E183" s="4">
        <f t="shared" si="26"/>
        <v>0.006440963449553647</v>
      </c>
      <c r="F183" s="4">
        <f t="shared" si="26"/>
        <v>0.054074448374599966</v>
      </c>
      <c r="G183" s="4">
        <f t="shared" si="26"/>
        <v>0.012208185952501263</v>
      </c>
      <c r="H183" s="4">
        <f t="shared" si="26"/>
        <v>0.008583459659760822</v>
      </c>
    </row>
    <row r="184" spans="2:8" ht="4.5" customHeight="1">
      <c r="B184" s="7"/>
      <c r="C184" s="2"/>
      <c r="D184" s="2"/>
      <c r="E184" s="2"/>
      <c r="F184" s="2"/>
      <c r="G184" s="2"/>
      <c r="H184" s="2"/>
    </row>
    <row r="185" spans="1:8" ht="9.75" customHeight="1">
      <c r="A185" s="3" t="s">
        <v>81</v>
      </c>
      <c r="B185" s="7"/>
      <c r="C185" s="2"/>
      <c r="D185" s="2"/>
      <c r="E185" s="2"/>
      <c r="F185" s="2"/>
      <c r="G185" s="2"/>
      <c r="H185" s="2"/>
    </row>
    <row r="186" spans="2:8" ht="9.75" customHeight="1">
      <c r="B186" s="5" t="s">
        <v>77</v>
      </c>
      <c r="C186" s="2">
        <v>16213</v>
      </c>
      <c r="D186" s="2">
        <v>16749</v>
      </c>
      <c r="E186" s="2">
        <v>463</v>
      </c>
      <c r="F186" s="2">
        <v>754</v>
      </c>
      <c r="G186" s="2">
        <v>362</v>
      </c>
      <c r="H186" s="2">
        <v>369</v>
      </c>
    </row>
    <row r="187" spans="2:8" ht="9.75" customHeight="1">
      <c r="B187" s="5" t="s">
        <v>80</v>
      </c>
      <c r="C187" s="2">
        <v>5400</v>
      </c>
      <c r="D187" s="2">
        <v>8208</v>
      </c>
      <c r="E187" s="2">
        <v>151</v>
      </c>
      <c r="F187" s="2">
        <v>335</v>
      </c>
      <c r="G187" s="2">
        <v>159</v>
      </c>
      <c r="H187" s="2">
        <v>126</v>
      </c>
    </row>
    <row r="188" spans="2:8" ht="9.75" customHeight="1">
      <c r="B188" s="5" t="s">
        <v>64</v>
      </c>
      <c r="C188" s="2">
        <v>8765</v>
      </c>
      <c r="D188" s="2">
        <v>10348</v>
      </c>
      <c r="E188" s="2">
        <v>181</v>
      </c>
      <c r="F188" s="2">
        <v>342</v>
      </c>
      <c r="G188" s="2">
        <v>216</v>
      </c>
      <c r="H188" s="2">
        <v>141</v>
      </c>
    </row>
    <row r="189" spans="2:8" ht="9.75" customHeight="1">
      <c r="B189" s="5" t="s">
        <v>78</v>
      </c>
      <c r="C189" s="2">
        <v>5585</v>
      </c>
      <c r="D189" s="2">
        <v>4195</v>
      </c>
      <c r="E189" s="2">
        <v>107</v>
      </c>
      <c r="F189" s="2">
        <v>344</v>
      </c>
      <c r="G189" s="2">
        <v>102</v>
      </c>
      <c r="H189" s="2">
        <v>114</v>
      </c>
    </row>
    <row r="190" spans="1:8" ht="9.75" customHeight="1">
      <c r="A190" s="3" t="s">
        <v>148</v>
      </c>
      <c r="C190" s="2">
        <v>35963</v>
      </c>
      <c r="D190" s="2">
        <v>39500</v>
      </c>
      <c r="E190" s="2">
        <v>902</v>
      </c>
      <c r="F190" s="2">
        <v>1775</v>
      </c>
      <c r="G190" s="2">
        <v>839</v>
      </c>
      <c r="H190" s="2">
        <v>750</v>
      </c>
    </row>
    <row r="191" spans="2:8" s="4" customFormat="1" ht="9.75" customHeight="1">
      <c r="B191" s="6" t="s">
        <v>149</v>
      </c>
      <c r="C191" s="4">
        <f aca="true" t="shared" si="27" ref="C191:H191">C190/79729</f>
        <v>0.4510654843281616</v>
      </c>
      <c r="D191" s="4">
        <f t="shared" si="27"/>
        <v>0.4954282632417314</v>
      </c>
      <c r="E191" s="4">
        <f t="shared" si="27"/>
        <v>0.011313323884659283</v>
      </c>
      <c r="F191" s="4">
        <f t="shared" si="27"/>
        <v>0.022262915626685396</v>
      </c>
      <c r="G191" s="4">
        <f t="shared" si="27"/>
        <v>0.010523147161007914</v>
      </c>
      <c r="H191" s="4">
        <f t="shared" si="27"/>
        <v>0.009406865757754393</v>
      </c>
    </row>
    <row r="192" spans="2:8" ht="4.5" customHeight="1">
      <c r="B192" s="7"/>
      <c r="C192" s="2"/>
      <c r="D192" s="2"/>
      <c r="E192" s="2"/>
      <c r="F192" s="2"/>
      <c r="G192" s="2"/>
      <c r="H192" s="2"/>
    </row>
    <row r="193" spans="1:8" ht="9.75" customHeight="1">
      <c r="A193" s="3" t="s">
        <v>84</v>
      </c>
      <c r="B193" s="7"/>
      <c r="C193" s="2"/>
      <c r="D193" s="2"/>
      <c r="E193" s="2"/>
      <c r="F193" s="2"/>
      <c r="G193" s="2"/>
      <c r="H193" s="2"/>
    </row>
    <row r="194" spans="2:8" ht="9.75" customHeight="1">
      <c r="B194" s="5" t="s">
        <v>82</v>
      </c>
      <c r="C194" s="2">
        <v>27461</v>
      </c>
      <c r="D194" s="2">
        <v>80332</v>
      </c>
      <c r="E194" s="2">
        <v>549</v>
      </c>
      <c r="F194" s="2">
        <v>1200</v>
      </c>
      <c r="G194" s="2">
        <v>928</v>
      </c>
      <c r="H194" s="2">
        <v>703</v>
      </c>
    </row>
    <row r="195" spans="2:8" ht="9.75" customHeight="1">
      <c r="B195" s="5" t="s">
        <v>71</v>
      </c>
      <c r="C195" s="2">
        <v>3699</v>
      </c>
      <c r="D195" s="2">
        <v>8032</v>
      </c>
      <c r="E195" s="2">
        <v>100</v>
      </c>
      <c r="F195" s="2">
        <v>129</v>
      </c>
      <c r="G195" s="2">
        <v>118</v>
      </c>
      <c r="H195" s="2">
        <v>111</v>
      </c>
    </row>
    <row r="196" spans="2:8" ht="9.75" customHeight="1">
      <c r="B196" s="5" t="s">
        <v>83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9.75" customHeight="1">
      <c r="A197" s="3" t="s">
        <v>148</v>
      </c>
      <c r="C197" s="2">
        <v>31160</v>
      </c>
      <c r="D197" s="2">
        <v>88364</v>
      </c>
      <c r="E197" s="2">
        <v>649</v>
      </c>
      <c r="F197" s="2">
        <v>1329</v>
      </c>
      <c r="G197" s="2">
        <v>1046</v>
      </c>
      <c r="H197" s="2">
        <v>814</v>
      </c>
    </row>
    <row r="198" spans="2:8" s="4" customFormat="1" ht="9.75" customHeight="1">
      <c r="B198" s="6" t="s">
        <v>149</v>
      </c>
      <c r="C198" s="4">
        <f aca="true" t="shared" si="28" ref="C198:H198">C197/123363</f>
        <v>0.25258789102080853</v>
      </c>
      <c r="D198" s="4">
        <f t="shared" si="28"/>
        <v>0.716292567463502</v>
      </c>
      <c r="E198" s="4">
        <f t="shared" si="28"/>
        <v>0.005260896703225441</v>
      </c>
      <c r="F198" s="4">
        <f t="shared" si="28"/>
        <v>0.010773084312151942</v>
      </c>
      <c r="G198" s="4">
        <f t="shared" si="28"/>
        <v>0.008479041527848707</v>
      </c>
      <c r="H198" s="4">
        <f t="shared" si="28"/>
        <v>0.006598412814214959</v>
      </c>
    </row>
    <row r="199" spans="2:8" ht="4.5" customHeight="1">
      <c r="B199" s="7"/>
      <c r="C199" s="2"/>
      <c r="D199" s="2"/>
      <c r="E199" s="2"/>
      <c r="F199" s="2"/>
      <c r="G199" s="2"/>
      <c r="H199" s="2"/>
    </row>
    <row r="200" spans="1:8" ht="9.75" customHeight="1">
      <c r="A200" s="3" t="s">
        <v>87</v>
      </c>
      <c r="B200" s="7"/>
      <c r="C200" s="2"/>
      <c r="D200" s="2"/>
      <c r="E200" s="2"/>
      <c r="F200" s="2"/>
      <c r="G200" s="2"/>
      <c r="H200" s="2"/>
    </row>
    <row r="201" spans="2:8" ht="9.75" customHeight="1">
      <c r="B201" s="5" t="s">
        <v>82</v>
      </c>
      <c r="C201" s="2">
        <v>2044</v>
      </c>
      <c r="D201" s="2">
        <v>5896</v>
      </c>
      <c r="E201" s="2">
        <v>59</v>
      </c>
      <c r="F201" s="2">
        <v>101</v>
      </c>
      <c r="G201" s="2">
        <v>77</v>
      </c>
      <c r="H201" s="2">
        <v>86</v>
      </c>
    </row>
    <row r="202" spans="2:8" ht="9.75" customHeight="1">
      <c r="B202" s="5" t="s">
        <v>85</v>
      </c>
      <c r="C202" s="2">
        <v>9021</v>
      </c>
      <c r="D202" s="2">
        <v>9490</v>
      </c>
      <c r="E202" s="2">
        <v>174</v>
      </c>
      <c r="F202" s="2">
        <v>434</v>
      </c>
      <c r="G202" s="2">
        <v>260</v>
      </c>
      <c r="H202" s="2">
        <v>290</v>
      </c>
    </row>
    <row r="203" spans="2:8" ht="9.75" customHeight="1">
      <c r="B203" s="5" t="s">
        <v>86</v>
      </c>
      <c r="C203" s="2">
        <v>6344</v>
      </c>
      <c r="D203" s="2">
        <v>15683</v>
      </c>
      <c r="E203" s="2">
        <v>167</v>
      </c>
      <c r="F203" s="2">
        <v>219</v>
      </c>
      <c r="G203" s="2">
        <v>247</v>
      </c>
      <c r="H203" s="2">
        <v>244</v>
      </c>
    </row>
    <row r="204" spans="2:8" ht="9.75" customHeight="1">
      <c r="B204" s="5" t="s">
        <v>83</v>
      </c>
      <c r="C204" s="2">
        <v>1419</v>
      </c>
      <c r="D204" s="2">
        <v>2948</v>
      </c>
      <c r="E204" s="2">
        <v>38</v>
      </c>
      <c r="F204" s="2">
        <v>57</v>
      </c>
      <c r="G204" s="2">
        <v>37</v>
      </c>
      <c r="H204" s="2">
        <v>42</v>
      </c>
    </row>
    <row r="205" spans="1:8" ht="9.75" customHeight="1">
      <c r="A205" s="3" t="s">
        <v>148</v>
      </c>
      <c r="C205" s="2">
        <v>18828</v>
      </c>
      <c r="D205" s="2">
        <v>34017</v>
      </c>
      <c r="E205" s="2">
        <v>438</v>
      </c>
      <c r="F205" s="2">
        <v>811</v>
      </c>
      <c r="G205" s="2">
        <v>621</v>
      </c>
      <c r="H205" s="2">
        <v>662</v>
      </c>
    </row>
    <row r="206" spans="2:8" s="4" customFormat="1" ht="9.75" customHeight="1">
      <c r="B206" s="6" t="s">
        <v>149</v>
      </c>
      <c r="C206" s="4">
        <f aca="true" t="shared" si="29" ref="C206:H206">C205/55377</f>
        <v>0.3399967495530635</v>
      </c>
      <c r="D206" s="4">
        <f t="shared" si="29"/>
        <v>0.6142802968741535</v>
      </c>
      <c r="E206" s="4">
        <f t="shared" si="29"/>
        <v>0.007909420878704155</v>
      </c>
      <c r="F206" s="4">
        <f t="shared" si="29"/>
        <v>0.014645069252577785</v>
      </c>
      <c r="G206" s="4">
        <f t="shared" si="29"/>
        <v>0.01121404193076548</v>
      </c>
      <c r="H206" s="4">
        <f t="shared" si="29"/>
        <v>0.011954421510735504</v>
      </c>
    </row>
    <row r="207" spans="2:8" ht="4.5" customHeight="1">
      <c r="B207" s="7"/>
      <c r="C207" s="2"/>
      <c r="D207" s="2"/>
      <c r="E207" s="2"/>
      <c r="F207" s="2"/>
      <c r="G207" s="2"/>
      <c r="H207" s="2"/>
    </row>
    <row r="208" spans="1:8" ht="9.75" customHeight="1">
      <c r="A208" s="3" t="s">
        <v>88</v>
      </c>
      <c r="B208" s="7"/>
      <c r="C208" s="2"/>
      <c r="D208" s="2"/>
      <c r="E208" s="2"/>
      <c r="F208" s="2"/>
      <c r="G208" s="2"/>
      <c r="H208" s="2"/>
    </row>
    <row r="209" spans="2:8" ht="9.75" customHeight="1">
      <c r="B209" s="5" t="s">
        <v>82</v>
      </c>
      <c r="C209" s="2">
        <v>24100</v>
      </c>
      <c r="D209" s="2">
        <v>30306</v>
      </c>
      <c r="E209" s="2">
        <v>423</v>
      </c>
      <c r="F209" s="2">
        <v>1023</v>
      </c>
      <c r="G209" s="2">
        <v>444</v>
      </c>
      <c r="H209" s="2">
        <v>629</v>
      </c>
    </row>
    <row r="210" spans="2:8" ht="9.75" customHeight="1">
      <c r="B210" s="5" t="s">
        <v>83</v>
      </c>
      <c r="C210" s="2">
        <v>1452</v>
      </c>
      <c r="D210" s="2">
        <v>2257</v>
      </c>
      <c r="E210" s="2">
        <v>25</v>
      </c>
      <c r="F210" s="2">
        <v>49</v>
      </c>
      <c r="G210" s="2">
        <v>28</v>
      </c>
      <c r="H210" s="2">
        <v>15</v>
      </c>
    </row>
    <row r="211" spans="1:8" ht="9.75" customHeight="1">
      <c r="A211" s="3" t="s">
        <v>148</v>
      </c>
      <c r="C211" s="2">
        <v>25552</v>
      </c>
      <c r="D211" s="2">
        <v>32563</v>
      </c>
      <c r="E211" s="2">
        <v>448</v>
      </c>
      <c r="F211" s="2">
        <v>1072</v>
      </c>
      <c r="G211" s="2">
        <v>472</v>
      </c>
      <c r="H211" s="2">
        <v>644</v>
      </c>
    </row>
    <row r="212" spans="2:8" s="4" customFormat="1" ht="9.75" customHeight="1">
      <c r="B212" s="6" t="s">
        <v>149</v>
      </c>
      <c r="C212" s="4">
        <f aca="true" t="shared" si="30" ref="C212:H212">C211/60752</f>
        <v>0.4205952067421649</v>
      </c>
      <c r="D212" s="4">
        <f t="shared" si="30"/>
        <v>0.5359988148538319</v>
      </c>
      <c r="E212" s="4">
        <f t="shared" si="30"/>
        <v>0.007374242823281538</v>
      </c>
      <c r="F212" s="4">
        <f t="shared" si="30"/>
        <v>0.017645509612852252</v>
      </c>
      <c r="G212" s="4">
        <f t="shared" si="30"/>
        <v>0.007769291545957335</v>
      </c>
      <c r="H212" s="4">
        <f t="shared" si="30"/>
        <v>0.01060047405846721</v>
      </c>
    </row>
    <row r="213" spans="2:8" ht="4.5" customHeight="1">
      <c r="B213" s="7"/>
      <c r="C213" s="2"/>
      <c r="D213" s="2"/>
      <c r="E213" s="2"/>
      <c r="F213" s="2"/>
      <c r="G213" s="2"/>
      <c r="H213" s="2"/>
    </row>
    <row r="214" spans="1:8" ht="9.75" customHeight="1">
      <c r="A214" s="3" t="s">
        <v>90</v>
      </c>
      <c r="B214" s="7"/>
      <c r="C214" s="2"/>
      <c r="D214" s="2"/>
      <c r="E214" s="2"/>
      <c r="F214" s="2"/>
      <c r="G214" s="2"/>
      <c r="H214" s="2"/>
    </row>
    <row r="215" spans="2:8" ht="9.75" customHeight="1">
      <c r="B215" s="5" t="s">
        <v>85</v>
      </c>
      <c r="C215" s="2">
        <v>24651</v>
      </c>
      <c r="D215" s="2">
        <v>92959</v>
      </c>
      <c r="E215" s="2">
        <v>1094</v>
      </c>
      <c r="F215" s="2">
        <v>1242</v>
      </c>
      <c r="G215" s="2">
        <v>1550</v>
      </c>
      <c r="H215" s="2">
        <v>905</v>
      </c>
    </row>
    <row r="216" spans="2:8" ht="9.75" customHeight="1">
      <c r="B216" s="5" t="s">
        <v>89</v>
      </c>
      <c r="C216" s="2">
        <v>99</v>
      </c>
      <c r="D216" s="2">
        <v>282</v>
      </c>
      <c r="E216" s="2">
        <v>16</v>
      </c>
      <c r="F216" s="2">
        <v>4</v>
      </c>
      <c r="G216" s="2">
        <v>8</v>
      </c>
      <c r="H216" s="2">
        <v>12</v>
      </c>
    </row>
    <row r="217" spans="1:8" ht="9.75" customHeight="1">
      <c r="A217" s="3" t="s">
        <v>148</v>
      </c>
      <c r="C217" s="2">
        <v>24750</v>
      </c>
      <c r="D217" s="2">
        <v>93241</v>
      </c>
      <c r="E217" s="2">
        <v>1110</v>
      </c>
      <c r="F217" s="2">
        <v>1246</v>
      </c>
      <c r="G217" s="2">
        <v>1558</v>
      </c>
      <c r="H217" s="2">
        <v>917</v>
      </c>
    </row>
    <row r="218" spans="2:8" s="4" customFormat="1" ht="9.75" customHeight="1">
      <c r="B218" s="6" t="s">
        <v>149</v>
      </c>
      <c r="C218" s="4">
        <f aca="true" t="shared" si="31" ref="C218:H218">C217/122822</f>
        <v>0.20151112992786308</v>
      </c>
      <c r="D218" s="4">
        <f t="shared" si="31"/>
        <v>0.7591555258829852</v>
      </c>
      <c r="E218" s="4">
        <f t="shared" si="31"/>
        <v>0.009037468857370829</v>
      </c>
      <c r="F218" s="4">
        <f t="shared" si="31"/>
        <v>0.010144762338994643</v>
      </c>
      <c r="G218" s="4">
        <f t="shared" si="31"/>
        <v>0.012685023855661039</v>
      </c>
      <c r="H218" s="4">
        <f t="shared" si="31"/>
        <v>0.007466089137125271</v>
      </c>
    </row>
    <row r="219" spans="2:8" ht="4.5" customHeight="1">
      <c r="B219" s="7"/>
      <c r="C219" s="2"/>
      <c r="D219" s="2"/>
      <c r="E219" s="2"/>
      <c r="F219" s="2"/>
      <c r="G219" s="2"/>
      <c r="H219" s="2"/>
    </row>
    <row r="220" spans="1:8" ht="9.75" customHeight="1">
      <c r="A220" s="3" t="s">
        <v>93</v>
      </c>
      <c r="B220" s="7"/>
      <c r="C220" s="2"/>
      <c r="D220" s="2"/>
      <c r="E220" s="2"/>
      <c r="F220" s="2"/>
      <c r="G220" s="2"/>
      <c r="H220" s="2"/>
    </row>
    <row r="221" spans="2:8" ht="9.75" customHeight="1">
      <c r="B221" s="5" t="s">
        <v>91</v>
      </c>
      <c r="C221" s="2">
        <v>30568</v>
      </c>
      <c r="D221" s="2">
        <v>61842</v>
      </c>
      <c r="E221" s="2">
        <v>660</v>
      </c>
      <c r="F221" s="2">
        <v>2319</v>
      </c>
      <c r="G221" s="2">
        <v>1135</v>
      </c>
      <c r="H221" s="2">
        <v>764</v>
      </c>
    </row>
    <row r="222" spans="2:8" ht="9.75" customHeight="1">
      <c r="B222" s="5" t="s">
        <v>92</v>
      </c>
      <c r="C222" s="2">
        <v>12625</v>
      </c>
      <c r="D222" s="2">
        <v>28894</v>
      </c>
      <c r="E222" s="2">
        <v>373</v>
      </c>
      <c r="F222" s="2">
        <v>711</v>
      </c>
      <c r="G222" s="2">
        <v>526</v>
      </c>
      <c r="H222" s="2">
        <v>455</v>
      </c>
    </row>
    <row r="223" spans="1:8" ht="9.75" customHeight="1">
      <c r="A223" s="3" t="s">
        <v>148</v>
      </c>
      <c r="C223" s="2">
        <v>43193</v>
      </c>
      <c r="D223" s="2">
        <v>90736</v>
      </c>
      <c r="E223" s="2">
        <v>1033</v>
      </c>
      <c r="F223" s="2">
        <v>3030</v>
      </c>
      <c r="G223" s="2">
        <v>1661</v>
      </c>
      <c r="H223" s="2">
        <v>1219</v>
      </c>
    </row>
    <row r="224" spans="2:8" s="4" customFormat="1" ht="9.75" customHeight="1">
      <c r="B224" s="6" t="s">
        <v>149</v>
      </c>
      <c r="C224" s="4">
        <f aca="true" t="shared" si="32" ref="C224:H224">C223/140876</f>
        <v>0.3066029699877907</v>
      </c>
      <c r="D224" s="4">
        <f t="shared" si="32"/>
        <v>0.6440841591186576</v>
      </c>
      <c r="E224" s="4">
        <f t="shared" si="32"/>
        <v>0.007332689741332803</v>
      </c>
      <c r="F224" s="4">
        <f t="shared" si="32"/>
        <v>0.02150827678241858</v>
      </c>
      <c r="G224" s="4">
        <f t="shared" si="32"/>
        <v>0.011790510803827479</v>
      </c>
      <c r="H224" s="4">
        <f t="shared" si="32"/>
        <v>0.008652999801243648</v>
      </c>
    </row>
    <row r="225" spans="2:8" ht="4.5" customHeight="1">
      <c r="B225" s="7"/>
      <c r="C225" s="2"/>
      <c r="D225" s="2"/>
      <c r="E225" s="2"/>
      <c r="F225" s="2"/>
      <c r="G225" s="2"/>
      <c r="H225" s="2"/>
    </row>
    <row r="226" spans="1:8" ht="9.75" customHeight="1">
      <c r="A226" s="3" t="s">
        <v>95</v>
      </c>
      <c r="B226" s="7"/>
      <c r="C226" s="2"/>
      <c r="D226" s="2"/>
      <c r="E226" s="2"/>
      <c r="F226" s="2"/>
      <c r="G226" s="2"/>
      <c r="H226" s="2"/>
    </row>
    <row r="227" spans="2:8" ht="9.75" customHeight="1">
      <c r="B227" s="5" t="s">
        <v>94</v>
      </c>
      <c r="C227" s="2">
        <v>1892</v>
      </c>
      <c r="D227" s="2">
        <v>4180</v>
      </c>
      <c r="E227" s="2">
        <v>92</v>
      </c>
      <c r="F227" s="2">
        <v>132</v>
      </c>
      <c r="G227" s="2">
        <v>130</v>
      </c>
      <c r="H227" s="2">
        <v>66</v>
      </c>
    </row>
    <row r="228" spans="2:8" ht="9.75" customHeight="1">
      <c r="B228" s="5" t="s">
        <v>85</v>
      </c>
      <c r="C228" s="2">
        <v>1840</v>
      </c>
      <c r="D228" s="2">
        <v>5800</v>
      </c>
      <c r="E228" s="2">
        <v>153</v>
      </c>
      <c r="F228" s="2">
        <v>76</v>
      </c>
      <c r="G228" s="2">
        <v>177</v>
      </c>
      <c r="H228" s="2">
        <v>91</v>
      </c>
    </row>
    <row r="229" spans="2:8" ht="9.75" customHeight="1">
      <c r="B229" s="5" t="s">
        <v>89</v>
      </c>
      <c r="C229" s="2">
        <v>3138</v>
      </c>
      <c r="D229" s="2">
        <v>6518</v>
      </c>
      <c r="E229" s="2">
        <v>177</v>
      </c>
      <c r="F229" s="2">
        <v>106</v>
      </c>
      <c r="G229" s="2">
        <v>182</v>
      </c>
      <c r="H229" s="2">
        <v>156</v>
      </c>
    </row>
    <row r="230" spans="2:8" ht="9.75" customHeight="1">
      <c r="B230" s="5" t="s">
        <v>83</v>
      </c>
      <c r="C230" s="2">
        <v>14700</v>
      </c>
      <c r="D230" s="2">
        <v>43402</v>
      </c>
      <c r="E230" s="2">
        <v>694</v>
      </c>
      <c r="F230" s="2">
        <v>695</v>
      </c>
      <c r="G230" s="2">
        <v>470</v>
      </c>
      <c r="H230" s="2">
        <v>401</v>
      </c>
    </row>
    <row r="231" spans="1:8" ht="9.75" customHeight="1">
      <c r="A231" s="3" t="s">
        <v>148</v>
      </c>
      <c r="C231" s="2">
        <v>21570</v>
      </c>
      <c r="D231" s="2">
        <v>59900</v>
      </c>
      <c r="E231" s="2">
        <v>1116</v>
      </c>
      <c r="F231" s="2">
        <v>1009</v>
      </c>
      <c r="G231" s="2">
        <v>959</v>
      </c>
      <c r="H231" s="2">
        <v>714</v>
      </c>
    </row>
    <row r="232" spans="2:8" s="4" customFormat="1" ht="9.75" customHeight="1">
      <c r="B232" s="6" t="s">
        <v>149</v>
      </c>
      <c r="C232" s="4">
        <f aca="true" t="shared" si="33" ref="C232:H232">C231/85268</f>
        <v>0.2529671154477647</v>
      </c>
      <c r="D232" s="4">
        <f t="shared" si="33"/>
        <v>0.7024909696486372</v>
      </c>
      <c r="E232" s="4">
        <f t="shared" si="33"/>
        <v>0.013088145611483793</v>
      </c>
      <c r="F232" s="4">
        <f t="shared" si="33"/>
        <v>0.011833278603931135</v>
      </c>
      <c r="G232" s="4">
        <f t="shared" si="33"/>
        <v>0.011246892151803725</v>
      </c>
      <c r="H232" s="4">
        <f t="shared" si="33"/>
        <v>0.008373598536379416</v>
      </c>
    </row>
    <row r="233" spans="2:8" ht="4.5" customHeight="1">
      <c r="B233" s="7"/>
      <c r="C233" s="2"/>
      <c r="D233" s="2"/>
      <c r="E233" s="2"/>
      <c r="F233" s="2"/>
      <c r="G233" s="2"/>
      <c r="H233" s="2"/>
    </row>
    <row r="234" spans="1:8" ht="9.75" customHeight="1">
      <c r="A234" s="3" t="s">
        <v>97</v>
      </c>
      <c r="B234" s="7"/>
      <c r="C234" s="2"/>
      <c r="D234" s="2"/>
      <c r="E234" s="2"/>
      <c r="F234" s="2"/>
      <c r="G234" s="2"/>
      <c r="H234" s="2"/>
    </row>
    <row r="235" spans="2:8" ht="9.75" customHeight="1">
      <c r="B235" s="5" t="s">
        <v>92</v>
      </c>
      <c r="C235" s="2">
        <v>30255</v>
      </c>
      <c r="D235" s="2">
        <v>44783</v>
      </c>
      <c r="E235" s="2">
        <v>281</v>
      </c>
      <c r="F235" s="2">
        <v>2438</v>
      </c>
      <c r="G235" s="2">
        <v>839</v>
      </c>
      <c r="H235" s="2">
        <v>599</v>
      </c>
    </row>
    <row r="236" spans="2:8" ht="9.75" customHeight="1">
      <c r="B236" s="5" t="s">
        <v>96</v>
      </c>
      <c r="C236" s="2">
        <v>22877</v>
      </c>
      <c r="D236" s="2">
        <v>25279</v>
      </c>
      <c r="E236" s="2">
        <v>363</v>
      </c>
      <c r="F236" s="2">
        <v>986</v>
      </c>
      <c r="G236" s="2">
        <v>734</v>
      </c>
      <c r="H236" s="2">
        <v>435</v>
      </c>
    </row>
    <row r="237" spans="1:8" ht="9.75" customHeight="1">
      <c r="A237" s="3" t="s">
        <v>148</v>
      </c>
      <c r="C237" s="2">
        <v>53132</v>
      </c>
      <c r="D237" s="2">
        <v>70062</v>
      </c>
      <c r="E237" s="2">
        <v>644</v>
      </c>
      <c r="F237" s="2">
        <v>3424</v>
      </c>
      <c r="G237" s="2">
        <v>1573</v>
      </c>
      <c r="H237" s="2">
        <v>1034</v>
      </c>
    </row>
    <row r="238" spans="2:8" s="4" customFormat="1" ht="9.75" customHeight="1">
      <c r="B238" s="6" t="s">
        <v>149</v>
      </c>
      <c r="C238" s="4">
        <f aca="true" t="shared" si="34" ref="C238:H238">C237/129869</f>
        <v>0.4091199593436463</v>
      </c>
      <c r="D238" s="4">
        <f t="shared" si="34"/>
        <v>0.5394820934942134</v>
      </c>
      <c r="E238" s="4">
        <f t="shared" si="34"/>
        <v>0.004958843141935335</v>
      </c>
      <c r="F238" s="4">
        <f t="shared" si="34"/>
        <v>0.02636502937575557</v>
      </c>
      <c r="G238" s="4">
        <f t="shared" si="34"/>
        <v>0.012112205376186774</v>
      </c>
      <c r="H238" s="4">
        <f t="shared" si="34"/>
        <v>0.007961869268262634</v>
      </c>
    </row>
    <row r="239" spans="2:8" ht="4.5" customHeight="1">
      <c r="B239" s="7"/>
      <c r="C239" s="2"/>
      <c r="D239" s="2"/>
      <c r="E239" s="2"/>
      <c r="F239" s="2"/>
      <c r="G239" s="2"/>
      <c r="H239" s="2"/>
    </row>
    <row r="240" spans="1:8" ht="9.75" customHeight="1">
      <c r="A240" s="3" t="s">
        <v>99</v>
      </c>
      <c r="B240" s="7"/>
      <c r="C240" s="2"/>
      <c r="D240" s="2"/>
      <c r="E240" s="2"/>
      <c r="F240" s="2"/>
      <c r="G240" s="2"/>
      <c r="H240" s="2"/>
    </row>
    <row r="241" spans="2:8" ht="9.75" customHeight="1">
      <c r="B241" s="5" t="s">
        <v>98</v>
      </c>
      <c r="C241" s="2">
        <v>18978</v>
      </c>
      <c r="D241" s="2">
        <v>39958</v>
      </c>
      <c r="E241" s="2">
        <v>734</v>
      </c>
      <c r="F241" s="2">
        <v>664</v>
      </c>
      <c r="G241" s="2">
        <v>1212</v>
      </c>
      <c r="H241" s="2">
        <v>583</v>
      </c>
    </row>
    <row r="242" spans="2:8" ht="9.75" customHeight="1">
      <c r="B242" s="5" t="s">
        <v>89</v>
      </c>
      <c r="C242" s="2">
        <v>8749</v>
      </c>
      <c r="D242" s="2">
        <v>20830</v>
      </c>
      <c r="E242" s="2">
        <v>349</v>
      </c>
      <c r="F242" s="2">
        <v>307</v>
      </c>
      <c r="G242" s="2">
        <v>648</v>
      </c>
      <c r="H242" s="2">
        <v>267</v>
      </c>
    </row>
    <row r="243" spans="1:8" ht="9.75" customHeight="1">
      <c r="A243" s="3" t="s">
        <v>148</v>
      </c>
      <c r="C243" s="2">
        <v>27727</v>
      </c>
      <c r="D243" s="2">
        <v>60788</v>
      </c>
      <c r="E243" s="2">
        <v>1083</v>
      </c>
      <c r="F243" s="2">
        <v>971</v>
      </c>
      <c r="G243" s="2">
        <v>1860</v>
      </c>
      <c r="H243" s="2">
        <v>850</v>
      </c>
    </row>
    <row r="244" spans="2:8" s="4" customFormat="1" ht="9.75" customHeight="1">
      <c r="B244" s="6" t="s">
        <v>149</v>
      </c>
      <c r="C244" s="4">
        <f aca="true" t="shared" si="35" ref="C244:H244">C243/93279</f>
        <v>0.29724804082376527</v>
      </c>
      <c r="D244" s="4">
        <f t="shared" si="35"/>
        <v>0.6516793704906785</v>
      </c>
      <c r="E244" s="4">
        <f t="shared" si="35"/>
        <v>0.011610330299424309</v>
      </c>
      <c r="F244" s="4">
        <f t="shared" si="35"/>
        <v>0.010409631321090492</v>
      </c>
      <c r="G244" s="4">
        <f t="shared" si="35"/>
        <v>0.019940179461615155</v>
      </c>
      <c r="H244" s="4">
        <f t="shared" si="35"/>
        <v>0.00911244760342628</v>
      </c>
    </row>
    <row r="245" spans="2:8" ht="4.5" customHeight="1">
      <c r="B245" s="7"/>
      <c r="C245" s="2"/>
      <c r="D245" s="2"/>
      <c r="E245" s="2"/>
      <c r="F245" s="2"/>
      <c r="G245" s="2"/>
      <c r="H245" s="2"/>
    </row>
    <row r="246" spans="1:8" ht="9.75" customHeight="1">
      <c r="A246" s="3" t="s">
        <v>100</v>
      </c>
      <c r="B246" s="7"/>
      <c r="C246" s="2"/>
      <c r="D246" s="2"/>
      <c r="E246" s="2"/>
      <c r="F246" s="2"/>
      <c r="G246" s="2"/>
      <c r="H246" s="2"/>
    </row>
    <row r="247" spans="2:8" ht="9.75" customHeight="1">
      <c r="B247" s="5" t="s">
        <v>85</v>
      </c>
      <c r="C247" s="2">
        <v>0</v>
      </c>
      <c r="D247" s="2">
        <v>4</v>
      </c>
      <c r="E247" s="2">
        <v>0</v>
      </c>
      <c r="F247" s="2">
        <v>0</v>
      </c>
      <c r="G247" s="2">
        <v>1</v>
      </c>
      <c r="H247" s="2">
        <v>1</v>
      </c>
    </row>
    <row r="248" spans="2:8" ht="9.75" customHeight="1">
      <c r="B248" s="5" t="s">
        <v>98</v>
      </c>
      <c r="C248" s="2">
        <v>5731</v>
      </c>
      <c r="D248" s="2">
        <v>13776</v>
      </c>
      <c r="E248" s="2">
        <v>153</v>
      </c>
      <c r="F248" s="2">
        <v>277</v>
      </c>
      <c r="G248" s="2">
        <v>456</v>
      </c>
      <c r="H248" s="2">
        <v>144</v>
      </c>
    </row>
    <row r="249" spans="2:8" ht="9.75" customHeight="1">
      <c r="B249" s="5" t="s">
        <v>96</v>
      </c>
      <c r="C249" s="2">
        <v>35996</v>
      </c>
      <c r="D249" s="2">
        <v>79580</v>
      </c>
      <c r="E249" s="2">
        <v>935</v>
      </c>
      <c r="F249" s="2">
        <v>1664</v>
      </c>
      <c r="G249" s="2">
        <v>2145</v>
      </c>
      <c r="H249" s="2">
        <v>707</v>
      </c>
    </row>
    <row r="250" spans="1:8" ht="9.75" customHeight="1">
      <c r="A250" s="3" t="s">
        <v>148</v>
      </c>
      <c r="C250" s="2">
        <v>41727</v>
      </c>
      <c r="D250" s="2">
        <v>93360</v>
      </c>
      <c r="E250" s="2">
        <v>1088</v>
      </c>
      <c r="F250" s="2">
        <v>1941</v>
      </c>
      <c r="G250" s="2">
        <v>2602</v>
      </c>
      <c r="H250" s="2">
        <v>852</v>
      </c>
    </row>
    <row r="251" spans="2:8" s="4" customFormat="1" ht="9.75" customHeight="1">
      <c r="B251" s="6" t="s">
        <v>149</v>
      </c>
      <c r="C251" s="4">
        <f aca="true" t="shared" si="36" ref="C251:H251">C250/141570</f>
        <v>0.29474464929010386</v>
      </c>
      <c r="D251" s="4">
        <f t="shared" si="36"/>
        <v>0.6594617503708413</v>
      </c>
      <c r="E251" s="4">
        <f t="shared" si="36"/>
        <v>0.007685244048880413</v>
      </c>
      <c r="F251" s="4">
        <f t="shared" si="36"/>
        <v>0.013710531892350074</v>
      </c>
      <c r="G251" s="4">
        <f t="shared" si="36"/>
        <v>0.018379600197782016</v>
      </c>
      <c r="H251" s="4">
        <f t="shared" si="36"/>
        <v>0.006018224200042382</v>
      </c>
    </row>
    <row r="252" spans="2:8" ht="4.5" customHeight="1">
      <c r="B252" s="7"/>
      <c r="C252" s="2"/>
      <c r="D252" s="2"/>
      <c r="E252" s="2"/>
      <c r="F252" s="2"/>
      <c r="G252" s="2"/>
      <c r="H252" s="2"/>
    </row>
    <row r="253" spans="1:8" ht="9.75" customHeight="1">
      <c r="A253" s="3" t="s">
        <v>101</v>
      </c>
      <c r="B253" s="7"/>
      <c r="C253" s="2"/>
      <c r="D253" s="2"/>
      <c r="E253" s="2"/>
      <c r="F253" s="2"/>
      <c r="G253" s="2"/>
      <c r="H253" s="2"/>
    </row>
    <row r="254" spans="2:8" ht="9.75" customHeight="1">
      <c r="B254" s="5" t="s">
        <v>98</v>
      </c>
      <c r="C254" s="2">
        <v>31778</v>
      </c>
      <c r="D254" s="2">
        <v>72910</v>
      </c>
      <c r="E254" s="2">
        <v>779</v>
      </c>
      <c r="F254" s="2">
        <v>1347</v>
      </c>
      <c r="G254" s="2">
        <v>2167</v>
      </c>
      <c r="H254" s="2">
        <v>727</v>
      </c>
    </row>
    <row r="255" spans="2:8" ht="9.75" customHeight="1">
      <c r="B255" s="5" t="s">
        <v>96</v>
      </c>
      <c r="C255" s="2">
        <v>5549</v>
      </c>
      <c r="D255" s="2">
        <v>15483</v>
      </c>
      <c r="E255" s="2">
        <v>191</v>
      </c>
      <c r="F255" s="2">
        <v>278</v>
      </c>
      <c r="G255" s="2">
        <v>449</v>
      </c>
      <c r="H255" s="2">
        <v>172</v>
      </c>
    </row>
    <row r="256" spans="1:8" ht="9.75" customHeight="1">
      <c r="A256" s="3" t="s">
        <v>148</v>
      </c>
      <c r="C256" s="2">
        <v>37327</v>
      </c>
      <c r="D256" s="2">
        <v>88393</v>
      </c>
      <c r="E256" s="2">
        <v>970</v>
      </c>
      <c r="F256" s="2">
        <v>1625</v>
      </c>
      <c r="G256" s="2">
        <v>2616</v>
      </c>
      <c r="H256" s="2">
        <v>899</v>
      </c>
    </row>
    <row r="257" spans="2:8" s="4" customFormat="1" ht="9.75" customHeight="1">
      <c r="B257" s="6" t="s">
        <v>149</v>
      </c>
      <c r="C257" s="4">
        <f aca="true" t="shared" si="37" ref="C257:H257">C256/131830</f>
        <v>0.28314495941743156</v>
      </c>
      <c r="D257" s="4">
        <f t="shared" si="37"/>
        <v>0.6705074717439126</v>
      </c>
      <c r="E257" s="4">
        <f t="shared" si="37"/>
        <v>0.007357961010392172</v>
      </c>
      <c r="F257" s="4">
        <f t="shared" si="37"/>
        <v>0.012326481074110596</v>
      </c>
      <c r="G257" s="4">
        <f t="shared" si="37"/>
        <v>0.01984373814761435</v>
      </c>
      <c r="H257" s="4">
        <f t="shared" si="37"/>
        <v>0.006819388606538724</v>
      </c>
    </row>
    <row r="258" spans="2:8" ht="4.5" customHeight="1">
      <c r="B258" s="7"/>
      <c r="C258" s="2"/>
      <c r="D258" s="2"/>
      <c r="E258" s="2"/>
      <c r="F258" s="2"/>
      <c r="G258" s="2"/>
      <c r="H258" s="2"/>
    </row>
    <row r="259" spans="1:8" ht="9.75" customHeight="1">
      <c r="A259" s="3" t="s">
        <v>102</v>
      </c>
      <c r="B259" s="7"/>
      <c r="C259" s="2"/>
      <c r="D259" s="2"/>
      <c r="E259" s="2"/>
      <c r="F259" s="2"/>
      <c r="G259" s="2"/>
      <c r="H259" s="2"/>
    </row>
    <row r="260" spans="2:8" ht="9.75" customHeight="1">
      <c r="B260" s="5" t="s">
        <v>98</v>
      </c>
      <c r="C260" s="2">
        <v>31356</v>
      </c>
      <c r="D260" s="2">
        <v>17233</v>
      </c>
      <c r="E260" s="2">
        <v>467</v>
      </c>
      <c r="F260" s="2">
        <v>1079</v>
      </c>
      <c r="G260" s="2">
        <v>588</v>
      </c>
      <c r="H260" s="2">
        <v>466</v>
      </c>
    </row>
    <row r="261" spans="1:8" ht="9.75" customHeight="1">
      <c r="A261" s="3" t="s">
        <v>148</v>
      </c>
      <c r="C261" s="2">
        <v>31356</v>
      </c>
      <c r="D261" s="2">
        <v>17233</v>
      </c>
      <c r="E261" s="2">
        <v>467</v>
      </c>
      <c r="F261" s="2">
        <v>1079</v>
      </c>
      <c r="G261" s="2">
        <v>588</v>
      </c>
      <c r="H261" s="2">
        <v>466</v>
      </c>
    </row>
    <row r="262" spans="2:8" s="4" customFormat="1" ht="9.75" customHeight="1">
      <c r="B262" s="6" t="s">
        <v>149</v>
      </c>
      <c r="C262" s="4">
        <f aca="true" t="shared" si="38" ref="C262:H262">C261/51189</f>
        <v>0.6125534782863505</v>
      </c>
      <c r="D262" s="4">
        <f t="shared" si="38"/>
        <v>0.33665435933501336</v>
      </c>
      <c r="E262" s="4">
        <f t="shared" si="38"/>
        <v>0.00912305378108578</v>
      </c>
      <c r="F262" s="4">
        <f t="shared" si="38"/>
        <v>0.021078747387133955</v>
      </c>
      <c r="G262" s="4">
        <f t="shared" si="38"/>
        <v>0.011486842876399226</v>
      </c>
      <c r="H262" s="4">
        <f t="shared" si="38"/>
        <v>0.009103518334017074</v>
      </c>
    </row>
    <row r="263" spans="2:8" ht="4.5" customHeight="1">
      <c r="B263" s="7"/>
      <c r="C263" s="2"/>
      <c r="D263" s="2"/>
      <c r="E263" s="2"/>
      <c r="F263" s="2"/>
      <c r="G263" s="2"/>
      <c r="H263" s="2"/>
    </row>
    <row r="264" spans="1:8" ht="9.75" customHeight="1">
      <c r="A264" s="3" t="s">
        <v>103</v>
      </c>
      <c r="B264" s="7"/>
      <c r="C264" s="2"/>
      <c r="D264" s="2"/>
      <c r="E264" s="2"/>
      <c r="F264" s="2"/>
      <c r="G264" s="2"/>
      <c r="H264" s="2"/>
    </row>
    <row r="265" spans="2:8" ht="9.75" customHeight="1">
      <c r="B265" s="5" t="s">
        <v>98</v>
      </c>
      <c r="C265" s="2">
        <v>36384</v>
      </c>
      <c r="D265" s="2">
        <v>45108</v>
      </c>
      <c r="E265" s="2">
        <v>896</v>
      </c>
      <c r="F265" s="2">
        <v>1405</v>
      </c>
      <c r="G265" s="2">
        <v>1343</v>
      </c>
      <c r="H265" s="2">
        <v>682</v>
      </c>
    </row>
    <row r="266" spans="1:8" ht="9.75" customHeight="1">
      <c r="A266" s="3" t="s">
        <v>148</v>
      </c>
      <c r="C266" s="2">
        <v>36384</v>
      </c>
      <c r="D266" s="2">
        <v>45108</v>
      </c>
      <c r="E266" s="2">
        <v>896</v>
      </c>
      <c r="F266" s="2">
        <v>1405</v>
      </c>
      <c r="G266" s="2">
        <v>1343</v>
      </c>
      <c r="H266" s="2">
        <v>682</v>
      </c>
    </row>
    <row r="267" spans="2:8" s="4" customFormat="1" ht="9.75" customHeight="1">
      <c r="B267" s="6" t="s">
        <v>149</v>
      </c>
      <c r="C267" s="4">
        <f aca="true" t="shared" si="39" ref="C267:H267">C266/85818</f>
        <v>0.4239669999300846</v>
      </c>
      <c r="D267" s="4">
        <f t="shared" si="39"/>
        <v>0.525623994966091</v>
      </c>
      <c r="E267" s="4">
        <f t="shared" si="39"/>
        <v>0.010440700086228997</v>
      </c>
      <c r="F267" s="4">
        <f t="shared" si="39"/>
        <v>0.016371856720035424</v>
      </c>
      <c r="G267" s="4">
        <f t="shared" si="39"/>
        <v>0.015649397562282973</v>
      </c>
      <c r="H267" s="4">
        <f t="shared" si="39"/>
        <v>0.007947050735276982</v>
      </c>
    </row>
    <row r="268" spans="2:8" ht="4.5" customHeight="1">
      <c r="B268" s="7"/>
      <c r="C268" s="2"/>
      <c r="D268" s="2"/>
      <c r="E268" s="2"/>
      <c r="F268" s="2"/>
      <c r="G268" s="2"/>
      <c r="H268" s="2"/>
    </row>
    <row r="269" spans="1:8" ht="9.75" customHeight="1">
      <c r="A269" s="3" t="s">
        <v>104</v>
      </c>
      <c r="B269" s="7"/>
      <c r="C269" s="2"/>
      <c r="D269" s="2"/>
      <c r="E269" s="2"/>
      <c r="F269" s="2"/>
      <c r="G269" s="2"/>
      <c r="H269" s="2"/>
    </row>
    <row r="270" spans="2:8" ht="9.75" customHeight="1">
      <c r="B270" s="5" t="s">
        <v>98</v>
      </c>
      <c r="C270" s="2">
        <v>47134</v>
      </c>
      <c r="D270" s="2">
        <v>56551</v>
      </c>
      <c r="E270" s="2">
        <v>373</v>
      </c>
      <c r="F270" s="2">
        <v>2199</v>
      </c>
      <c r="G270" s="2">
        <v>1454</v>
      </c>
      <c r="H270" s="2">
        <v>533</v>
      </c>
    </row>
    <row r="271" spans="2:8" ht="9.75" customHeight="1">
      <c r="B271" s="5" t="s">
        <v>96</v>
      </c>
      <c r="C271" s="2">
        <v>11368</v>
      </c>
      <c r="D271" s="2">
        <v>14520</v>
      </c>
      <c r="E271" s="2">
        <v>191</v>
      </c>
      <c r="F271" s="2">
        <v>401</v>
      </c>
      <c r="G271" s="2">
        <v>445</v>
      </c>
      <c r="H271" s="2">
        <v>211</v>
      </c>
    </row>
    <row r="272" spans="1:8" ht="9.75" customHeight="1">
      <c r="A272" s="3" t="s">
        <v>148</v>
      </c>
      <c r="C272" s="2">
        <v>58502</v>
      </c>
      <c r="D272" s="2">
        <v>71071</v>
      </c>
      <c r="E272" s="2">
        <v>564</v>
      </c>
      <c r="F272" s="2">
        <v>2600</v>
      </c>
      <c r="G272" s="2">
        <v>1899</v>
      </c>
      <c r="H272" s="2">
        <v>744</v>
      </c>
    </row>
    <row r="273" spans="2:8" s="4" customFormat="1" ht="9.75" customHeight="1">
      <c r="B273" s="6" t="s">
        <v>149</v>
      </c>
      <c r="C273" s="4">
        <f aca="true" t="shared" si="40" ref="C273:H273">C272/135380</f>
        <v>0.43213177721967794</v>
      </c>
      <c r="D273" s="4">
        <f t="shared" si="40"/>
        <v>0.5249741468459153</v>
      </c>
      <c r="E273" s="4">
        <f t="shared" si="40"/>
        <v>0.0041660511153789334</v>
      </c>
      <c r="F273" s="4">
        <f t="shared" si="40"/>
        <v>0.01920520017727877</v>
      </c>
      <c r="G273" s="4">
        <f t="shared" si="40"/>
        <v>0.014027182744866301</v>
      </c>
      <c r="H273" s="4">
        <f t="shared" si="40"/>
        <v>0.005495641896882848</v>
      </c>
    </row>
    <row r="274" spans="2:8" ht="4.5" customHeight="1">
      <c r="B274" s="7"/>
      <c r="C274" s="2"/>
      <c r="D274" s="2"/>
      <c r="E274" s="2"/>
      <c r="F274" s="2"/>
      <c r="G274" s="2"/>
      <c r="H274" s="2"/>
    </row>
    <row r="275" spans="1:8" ht="9.75" customHeight="1">
      <c r="A275" s="3" t="s">
        <v>105</v>
      </c>
      <c r="B275" s="7"/>
      <c r="C275" s="2"/>
      <c r="D275" s="2"/>
      <c r="E275" s="2"/>
      <c r="F275" s="2"/>
      <c r="G275" s="2"/>
      <c r="H275" s="2"/>
    </row>
    <row r="276" spans="2:8" ht="9.75" customHeight="1">
      <c r="B276" s="5" t="s">
        <v>98</v>
      </c>
      <c r="C276" s="2">
        <v>69248</v>
      </c>
      <c r="D276" s="2">
        <v>58774</v>
      </c>
      <c r="E276" s="2">
        <v>632</v>
      </c>
      <c r="F276" s="2">
        <v>3294</v>
      </c>
      <c r="G276" s="2">
        <v>1807</v>
      </c>
      <c r="H276" s="2">
        <v>828</v>
      </c>
    </row>
    <row r="277" spans="1:8" ht="9.75" customHeight="1">
      <c r="A277" s="3" t="s">
        <v>148</v>
      </c>
      <c r="C277" s="2">
        <v>69248</v>
      </c>
      <c r="D277" s="2">
        <v>58774</v>
      </c>
      <c r="E277" s="2">
        <v>632</v>
      </c>
      <c r="F277" s="2">
        <v>3294</v>
      </c>
      <c r="G277" s="2">
        <v>1807</v>
      </c>
      <c r="H277" s="2">
        <v>828</v>
      </c>
    </row>
    <row r="278" spans="2:8" s="4" customFormat="1" ht="9.75" customHeight="1">
      <c r="B278" s="6" t="s">
        <v>149</v>
      </c>
      <c r="C278" s="4">
        <f aca="true" t="shared" si="41" ref="C278:H278">C277/134583</f>
        <v>0.5145374973064949</v>
      </c>
      <c r="D278" s="4">
        <f t="shared" si="41"/>
        <v>0.436711917552737</v>
      </c>
      <c r="E278" s="4">
        <f t="shared" si="41"/>
        <v>0.004695986863125358</v>
      </c>
      <c r="F278" s="4">
        <f t="shared" si="41"/>
        <v>0.024475602416352733</v>
      </c>
      <c r="G278" s="4">
        <f t="shared" si="41"/>
        <v>0.013426658641878988</v>
      </c>
      <c r="H278" s="4">
        <f t="shared" si="41"/>
        <v>0.00615233721941107</v>
      </c>
    </row>
    <row r="279" spans="2:8" ht="4.5" customHeight="1">
      <c r="B279" s="7"/>
      <c r="C279" s="2"/>
      <c r="D279" s="2"/>
      <c r="E279" s="2"/>
      <c r="F279" s="2"/>
      <c r="G279" s="2"/>
      <c r="H279" s="2"/>
    </row>
    <row r="280" spans="1:8" ht="9.75" customHeight="1">
      <c r="A280" s="3" t="s">
        <v>106</v>
      </c>
      <c r="B280" s="7"/>
      <c r="C280" s="2"/>
      <c r="D280" s="2"/>
      <c r="E280" s="2"/>
      <c r="F280" s="2"/>
      <c r="G280" s="2"/>
      <c r="H280" s="2"/>
    </row>
    <row r="281" spans="2:8" ht="9.75" customHeight="1">
      <c r="B281" s="5" t="s">
        <v>98</v>
      </c>
      <c r="C281" s="2">
        <v>43045</v>
      </c>
      <c r="D281" s="2">
        <v>45475</v>
      </c>
      <c r="E281" s="2">
        <v>597</v>
      </c>
      <c r="F281" s="2">
        <v>2279</v>
      </c>
      <c r="G281" s="2">
        <v>1569</v>
      </c>
      <c r="H281" s="2">
        <v>661</v>
      </c>
    </row>
    <row r="282" spans="1:8" ht="9.75" customHeight="1">
      <c r="A282" s="3" t="s">
        <v>148</v>
      </c>
      <c r="C282" s="2">
        <v>43045</v>
      </c>
      <c r="D282" s="2">
        <v>45475</v>
      </c>
      <c r="E282" s="2">
        <v>597</v>
      </c>
      <c r="F282" s="2">
        <v>2279</v>
      </c>
      <c r="G282" s="2">
        <v>1569</v>
      </c>
      <c r="H282" s="2">
        <v>661</v>
      </c>
    </row>
    <row r="283" spans="2:8" s="4" customFormat="1" ht="9.75" customHeight="1">
      <c r="B283" s="6" t="s">
        <v>149</v>
      </c>
      <c r="C283" s="4">
        <f aca="true" t="shared" si="42" ref="C283:H283">C282/93626</f>
        <v>0.4597547689744302</v>
      </c>
      <c r="D283" s="4">
        <f t="shared" si="42"/>
        <v>0.48570909790015593</v>
      </c>
      <c r="E283" s="4">
        <f t="shared" si="42"/>
        <v>0.006376433896567193</v>
      </c>
      <c r="F283" s="4">
        <f t="shared" si="42"/>
        <v>0.024341529062439922</v>
      </c>
      <c r="G283" s="4">
        <f t="shared" si="42"/>
        <v>0.016758165466857496</v>
      </c>
      <c r="H283" s="4">
        <f t="shared" si="42"/>
        <v>0.007060004699549271</v>
      </c>
    </row>
    <row r="284" spans="2:8" ht="4.5" customHeight="1">
      <c r="B284" s="7"/>
      <c r="C284" s="2"/>
      <c r="D284" s="2"/>
      <c r="E284" s="2"/>
      <c r="F284" s="2"/>
      <c r="G284" s="2"/>
      <c r="H284" s="2"/>
    </row>
    <row r="285" spans="1:8" ht="9.75" customHeight="1">
      <c r="A285" s="3" t="s">
        <v>107</v>
      </c>
      <c r="B285" s="7"/>
      <c r="C285" s="2"/>
      <c r="D285" s="2"/>
      <c r="E285" s="2"/>
      <c r="F285" s="2"/>
      <c r="G285" s="2"/>
      <c r="H285" s="2"/>
    </row>
    <row r="286" spans="2:8" ht="9.75" customHeight="1">
      <c r="B286" s="5" t="s">
        <v>98</v>
      </c>
      <c r="C286" s="2">
        <v>53080</v>
      </c>
      <c r="D286" s="2">
        <v>60757</v>
      </c>
      <c r="E286" s="2">
        <v>707</v>
      </c>
      <c r="F286" s="2">
        <v>3154</v>
      </c>
      <c r="G286" s="2">
        <v>1819</v>
      </c>
      <c r="H286" s="2">
        <v>1010</v>
      </c>
    </row>
    <row r="287" spans="1:8" ht="9.75" customHeight="1">
      <c r="A287" s="3" t="s">
        <v>148</v>
      </c>
      <c r="C287" s="2">
        <v>53080</v>
      </c>
      <c r="D287" s="2">
        <v>60757</v>
      </c>
      <c r="E287" s="2">
        <v>707</v>
      </c>
      <c r="F287" s="2">
        <v>3154</v>
      </c>
      <c r="G287" s="2">
        <v>1819</v>
      </c>
      <c r="H287" s="2">
        <v>1010</v>
      </c>
    </row>
    <row r="288" spans="2:8" s="4" customFormat="1" ht="9.75" customHeight="1">
      <c r="B288" s="6" t="s">
        <v>149</v>
      </c>
      <c r="C288" s="4">
        <f aca="true" t="shared" si="43" ref="C288:H288">C287/120527</f>
        <v>0.4403992466418313</v>
      </c>
      <c r="D288" s="4">
        <f t="shared" si="43"/>
        <v>0.5040945182407262</v>
      </c>
      <c r="E288" s="4">
        <f t="shared" si="43"/>
        <v>0.005865905564728235</v>
      </c>
      <c r="F288" s="4">
        <f t="shared" si="43"/>
        <v>0.026168410397670233</v>
      </c>
      <c r="G288" s="4">
        <f t="shared" si="43"/>
        <v>0.01509205406257519</v>
      </c>
      <c r="H288" s="4">
        <f t="shared" si="43"/>
        <v>0.008379865092468908</v>
      </c>
    </row>
    <row r="289" spans="2:8" ht="4.5" customHeight="1">
      <c r="B289" s="7"/>
      <c r="C289" s="2"/>
      <c r="D289" s="2"/>
      <c r="E289" s="2"/>
      <c r="F289" s="2"/>
      <c r="G289" s="2"/>
      <c r="H289" s="2"/>
    </row>
    <row r="290" spans="1:8" ht="9.75" customHeight="1">
      <c r="A290" s="3" t="s">
        <v>108</v>
      </c>
      <c r="B290" s="7"/>
      <c r="C290" s="2"/>
      <c r="D290" s="2"/>
      <c r="E290" s="2"/>
      <c r="F290" s="2"/>
      <c r="G290" s="2"/>
      <c r="H290" s="2"/>
    </row>
    <row r="291" spans="2:8" ht="9.75" customHeight="1">
      <c r="B291" s="5" t="s">
        <v>98</v>
      </c>
      <c r="C291" s="2">
        <v>39816</v>
      </c>
      <c r="D291" s="2">
        <v>14669</v>
      </c>
      <c r="E291" s="2">
        <v>422</v>
      </c>
      <c r="F291" s="2">
        <v>2211</v>
      </c>
      <c r="G291" s="2">
        <v>636</v>
      </c>
      <c r="H291" s="2">
        <v>641</v>
      </c>
    </row>
    <row r="292" spans="1:8" ht="9.75" customHeight="1">
      <c r="A292" s="3" t="s">
        <v>148</v>
      </c>
      <c r="C292" s="2">
        <v>39816</v>
      </c>
      <c r="D292" s="2">
        <v>14669</v>
      </c>
      <c r="E292" s="2">
        <v>422</v>
      </c>
      <c r="F292" s="2">
        <v>2211</v>
      </c>
      <c r="G292" s="2">
        <v>636</v>
      </c>
      <c r="H292" s="2">
        <v>641</v>
      </c>
    </row>
    <row r="293" spans="2:8" s="4" customFormat="1" ht="9.75" customHeight="1">
      <c r="B293" s="6" t="s">
        <v>149</v>
      </c>
      <c r="C293" s="4">
        <f aca="true" t="shared" si="44" ref="C293:H293">C292/58395</f>
        <v>0.6818391985615206</v>
      </c>
      <c r="D293" s="4">
        <f t="shared" si="44"/>
        <v>0.2512030139566744</v>
      </c>
      <c r="E293" s="4">
        <f t="shared" si="44"/>
        <v>0.007226646116962068</v>
      </c>
      <c r="F293" s="4">
        <f t="shared" si="44"/>
        <v>0.03786283072180838</v>
      </c>
      <c r="G293" s="4">
        <f t="shared" si="44"/>
        <v>0.010891343436938095</v>
      </c>
      <c r="H293" s="4">
        <f t="shared" si="44"/>
        <v>0.010976967206096413</v>
      </c>
    </row>
    <row r="294" spans="2:8" ht="4.5" customHeight="1">
      <c r="B294" s="7"/>
      <c r="C294" s="2"/>
      <c r="D294" s="2"/>
      <c r="E294" s="2"/>
      <c r="F294" s="2"/>
      <c r="G294" s="2"/>
      <c r="H294" s="2"/>
    </row>
    <row r="295" spans="1:8" ht="9.75" customHeight="1">
      <c r="A295" s="3" t="s">
        <v>109</v>
      </c>
      <c r="B295" s="7"/>
      <c r="C295" s="2"/>
      <c r="D295" s="2"/>
      <c r="E295" s="2"/>
      <c r="F295" s="2"/>
      <c r="G295" s="2"/>
      <c r="H295" s="2"/>
    </row>
    <row r="296" spans="2:8" ht="9.75" customHeight="1">
      <c r="B296" s="5" t="s">
        <v>98</v>
      </c>
      <c r="C296" s="2">
        <v>29412</v>
      </c>
      <c r="D296" s="2">
        <v>7384</v>
      </c>
      <c r="E296" s="2">
        <v>558</v>
      </c>
      <c r="F296" s="2">
        <v>763</v>
      </c>
      <c r="G296" s="2">
        <v>337</v>
      </c>
      <c r="H296" s="2">
        <v>363</v>
      </c>
    </row>
    <row r="297" spans="1:8" ht="9.75" customHeight="1">
      <c r="A297" s="3" t="s">
        <v>148</v>
      </c>
      <c r="C297" s="2">
        <v>29412</v>
      </c>
      <c r="D297" s="2">
        <v>7384</v>
      </c>
      <c r="E297" s="2">
        <v>558</v>
      </c>
      <c r="F297" s="2">
        <v>763</v>
      </c>
      <c r="G297" s="2">
        <v>337</v>
      </c>
      <c r="H297" s="2">
        <v>363</v>
      </c>
    </row>
    <row r="298" spans="2:8" s="4" customFormat="1" ht="9.75" customHeight="1">
      <c r="B298" s="6" t="s">
        <v>149</v>
      </c>
      <c r="C298" s="4">
        <f aca="true" t="shared" si="45" ref="C298:H298">C297/38817</f>
        <v>0.7577092511013216</v>
      </c>
      <c r="D298" s="4">
        <f t="shared" si="45"/>
        <v>0.1902259319370379</v>
      </c>
      <c r="E298" s="4">
        <f t="shared" si="45"/>
        <v>0.014375144910734987</v>
      </c>
      <c r="F298" s="4">
        <f t="shared" si="45"/>
        <v>0.019656336141381354</v>
      </c>
      <c r="G298" s="4">
        <f t="shared" si="45"/>
        <v>0.008681763145013783</v>
      </c>
      <c r="H298" s="4">
        <f t="shared" si="45"/>
        <v>0.009351572764510395</v>
      </c>
    </row>
    <row r="299" spans="2:8" ht="4.5" customHeight="1">
      <c r="B299" s="7"/>
      <c r="C299" s="2"/>
      <c r="D299" s="2"/>
      <c r="E299" s="2"/>
      <c r="F299" s="2"/>
      <c r="G299" s="2"/>
      <c r="H299" s="2"/>
    </row>
    <row r="300" spans="1:8" ht="9.75" customHeight="1">
      <c r="A300" s="3" t="s">
        <v>110</v>
      </c>
      <c r="B300" s="7"/>
      <c r="C300" s="2"/>
      <c r="D300" s="2"/>
      <c r="E300" s="2"/>
      <c r="F300" s="2"/>
      <c r="G300" s="2"/>
      <c r="H300" s="2"/>
    </row>
    <row r="301" spans="2:8" ht="9.75" customHeight="1">
      <c r="B301" s="5" t="s">
        <v>98</v>
      </c>
      <c r="C301" s="2">
        <v>70476</v>
      </c>
      <c r="D301" s="2">
        <v>30943</v>
      </c>
      <c r="E301" s="2">
        <v>463</v>
      </c>
      <c r="F301" s="2">
        <v>2200</v>
      </c>
      <c r="G301" s="2">
        <v>1198</v>
      </c>
      <c r="H301" s="2">
        <v>888</v>
      </c>
    </row>
    <row r="302" spans="1:8" ht="9.75" customHeight="1">
      <c r="A302" s="3" t="s">
        <v>148</v>
      </c>
      <c r="C302" s="2">
        <v>70476</v>
      </c>
      <c r="D302" s="2">
        <v>30943</v>
      </c>
      <c r="E302" s="2">
        <v>463</v>
      </c>
      <c r="F302" s="2">
        <v>2200</v>
      </c>
      <c r="G302" s="2">
        <v>1198</v>
      </c>
      <c r="H302" s="2">
        <v>888</v>
      </c>
    </row>
    <row r="303" spans="2:8" s="4" customFormat="1" ht="9.75" customHeight="1">
      <c r="B303" s="6" t="s">
        <v>149</v>
      </c>
      <c r="C303" s="4">
        <f aca="true" t="shared" si="46" ref="C303:H303">C302/106168</f>
        <v>0.6638158390475473</v>
      </c>
      <c r="D303" s="4">
        <f t="shared" si="46"/>
        <v>0.29145316856303216</v>
      </c>
      <c r="E303" s="4">
        <f t="shared" si="46"/>
        <v>0.004361012734533946</v>
      </c>
      <c r="F303" s="4">
        <f t="shared" si="46"/>
        <v>0.02072187476452415</v>
      </c>
      <c r="G303" s="4">
        <f t="shared" si="46"/>
        <v>0.011284002712681788</v>
      </c>
      <c r="H303" s="4">
        <f t="shared" si="46"/>
        <v>0.008364102177680657</v>
      </c>
    </row>
    <row r="304" spans="2:8" ht="4.5" customHeight="1">
      <c r="B304" s="7"/>
      <c r="C304" s="2"/>
      <c r="D304" s="2"/>
      <c r="E304" s="2"/>
      <c r="F304" s="2"/>
      <c r="G304" s="2"/>
      <c r="H304" s="2"/>
    </row>
    <row r="305" spans="1:8" ht="9.75" customHeight="1">
      <c r="A305" s="3" t="s">
        <v>111</v>
      </c>
      <c r="B305" s="7"/>
      <c r="C305" s="2"/>
      <c r="D305" s="2"/>
      <c r="E305" s="2"/>
      <c r="F305" s="2"/>
      <c r="G305" s="2"/>
      <c r="H305" s="2"/>
    </row>
    <row r="306" spans="2:8" ht="9.75" customHeight="1">
      <c r="B306" s="5" t="s">
        <v>98</v>
      </c>
      <c r="C306" s="2">
        <v>40987</v>
      </c>
      <c r="D306" s="2">
        <v>9068</v>
      </c>
      <c r="E306" s="2">
        <v>376</v>
      </c>
      <c r="F306" s="2">
        <v>753</v>
      </c>
      <c r="G306" s="2">
        <v>581</v>
      </c>
      <c r="H306" s="2">
        <v>693</v>
      </c>
    </row>
    <row r="307" spans="1:8" ht="9.75" customHeight="1">
      <c r="A307" s="3" t="s">
        <v>148</v>
      </c>
      <c r="C307" s="2">
        <v>40987</v>
      </c>
      <c r="D307" s="2">
        <v>9068</v>
      </c>
      <c r="E307" s="2">
        <v>376</v>
      </c>
      <c r="F307" s="2">
        <v>753</v>
      </c>
      <c r="G307" s="2">
        <v>581</v>
      </c>
      <c r="H307" s="2">
        <v>693</v>
      </c>
    </row>
    <row r="308" spans="2:8" s="4" customFormat="1" ht="9.75" customHeight="1">
      <c r="B308" s="6" t="s">
        <v>149</v>
      </c>
      <c r="C308" s="4">
        <f aca="true" t="shared" si="47" ref="C308:H308">C307/52458</f>
        <v>0.7813298257653742</v>
      </c>
      <c r="D308" s="4">
        <f t="shared" si="47"/>
        <v>0.17286209920317205</v>
      </c>
      <c r="E308" s="4">
        <f t="shared" si="47"/>
        <v>0.007167638873003164</v>
      </c>
      <c r="F308" s="4">
        <f t="shared" si="47"/>
        <v>0.014354340615349423</v>
      </c>
      <c r="G308" s="4">
        <f t="shared" si="47"/>
        <v>0.011075527088337337</v>
      </c>
      <c r="H308" s="4">
        <f t="shared" si="47"/>
        <v>0.01321056845476381</v>
      </c>
    </row>
    <row r="309" spans="2:8" ht="4.5" customHeight="1">
      <c r="B309" s="7"/>
      <c r="C309" s="2"/>
      <c r="D309" s="2"/>
      <c r="E309" s="2"/>
      <c r="F309" s="2"/>
      <c r="G309" s="2"/>
      <c r="H309" s="2"/>
    </row>
    <row r="310" spans="1:8" ht="9.75" customHeight="1">
      <c r="A310" s="3" t="s">
        <v>112</v>
      </c>
      <c r="B310" s="7"/>
      <c r="C310" s="2"/>
      <c r="D310" s="2"/>
      <c r="E310" s="2"/>
      <c r="F310" s="2"/>
      <c r="G310" s="2"/>
      <c r="H310" s="2"/>
    </row>
    <row r="311" spans="2:8" ht="9.75" customHeight="1">
      <c r="B311" s="5" t="s">
        <v>98</v>
      </c>
      <c r="C311" s="2">
        <v>32778</v>
      </c>
      <c r="D311" s="2">
        <v>30188</v>
      </c>
      <c r="E311" s="2">
        <v>471</v>
      </c>
      <c r="F311" s="2">
        <v>1086</v>
      </c>
      <c r="G311" s="2">
        <v>865</v>
      </c>
      <c r="H311" s="2">
        <v>501</v>
      </c>
    </row>
    <row r="312" spans="1:8" ht="9.75" customHeight="1">
      <c r="A312" s="3" t="s">
        <v>148</v>
      </c>
      <c r="C312" s="2">
        <v>32778</v>
      </c>
      <c r="D312" s="2">
        <v>30188</v>
      </c>
      <c r="E312" s="2">
        <v>471</v>
      </c>
      <c r="F312" s="2">
        <v>1086</v>
      </c>
      <c r="G312" s="2">
        <v>865</v>
      </c>
      <c r="H312" s="2">
        <v>501</v>
      </c>
    </row>
    <row r="313" spans="2:8" s="4" customFormat="1" ht="9.75" customHeight="1">
      <c r="B313" s="6" t="s">
        <v>149</v>
      </c>
      <c r="C313" s="4">
        <f aca="true" t="shared" si="48" ref="C313:H313">C312/65889</f>
        <v>0.4974730228110914</v>
      </c>
      <c r="D313" s="4">
        <f t="shared" si="48"/>
        <v>0.45816448876140176</v>
      </c>
      <c r="E313" s="4">
        <f t="shared" si="48"/>
        <v>0.007148385921777535</v>
      </c>
      <c r="F313" s="4">
        <f t="shared" si="48"/>
        <v>0.01648226562855712</v>
      </c>
      <c r="G313" s="4">
        <f t="shared" si="48"/>
        <v>0.013128139750185919</v>
      </c>
      <c r="H313" s="4">
        <f t="shared" si="48"/>
        <v>0.007603697126986295</v>
      </c>
    </row>
    <row r="314" spans="2:8" ht="4.5" customHeight="1">
      <c r="B314" s="7"/>
      <c r="C314" s="2"/>
      <c r="D314" s="2"/>
      <c r="E314" s="2"/>
      <c r="F314" s="2"/>
      <c r="G314" s="2"/>
      <c r="H314" s="2"/>
    </row>
    <row r="315" spans="1:8" ht="9.75" customHeight="1">
      <c r="A315" s="3" t="s">
        <v>113</v>
      </c>
      <c r="B315" s="7"/>
      <c r="C315" s="2"/>
      <c r="D315" s="2"/>
      <c r="E315" s="2"/>
      <c r="F315" s="2"/>
      <c r="G315" s="2"/>
      <c r="H315" s="2"/>
    </row>
    <row r="316" spans="2:8" ht="9.75" customHeight="1">
      <c r="B316" s="5" t="s">
        <v>98</v>
      </c>
      <c r="C316" s="2">
        <v>34162</v>
      </c>
      <c r="D316" s="2">
        <v>15556</v>
      </c>
      <c r="E316" s="2">
        <v>385</v>
      </c>
      <c r="F316" s="2">
        <v>937</v>
      </c>
      <c r="G316" s="2">
        <v>580</v>
      </c>
      <c r="H316" s="2">
        <v>619</v>
      </c>
    </row>
    <row r="317" spans="1:8" ht="9.75" customHeight="1">
      <c r="A317" s="3" t="s">
        <v>148</v>
      </c>
      <c r="C317" s="2">
        <v>34162</v>
      </c>
      <c r="D317" s="2">
        <v>15556</v>
      </c>
      <c r="E317" s="2">
        <v>385</v>
      </c>
      <c r="F317" s="2">
        <v>937</v>
      </c>
      <c r="G317" s="2">
        <v>580</v>
      </c>
      <c r="H317" s="2">
        <v>619</v>
      </c>
    </row>
    <row r="318" spans="2:8" s="4" customFormat="1" ht="9.75" customHeight="1">
      <c r="B318" s="6" t="s">
        <v>149</v>
      </c>
      <c r="C318" s="4">
        <f aca="true" t="shared" si="49" ref="C318:H318">C317/52239</f>
        <v>0.6539558567353893</v>
      </c>
      <c r="D318" s="4">
        <f t="shared" si="49"/>
        <v>0.29778517965504697</v>
      </c>
      <c r="E318" s="4">
        <f t="shared" si="49"/>
        <v>0.007369972625815961</v>
      </c>
      <c r="F318" s="4">
        <f t="shared" si="49"/>
        <v>0.01793679052049235</v>
      </c>
      <c r="G318" s="4">
        <f t="shared" si="49"/>
        <v>0.011102815903826642</v>
      </c>
      <c r="H318" s="4">
        <f t="shared" si="49"/>
        <v>0.011849384559428779</v>
      </c>
    </row>
    <row r="319" spans="2:8" ht="4.5" customHeight="1">
      <c r="B319" s="7"/>
      <c r="C319" s="2"/>
      <c r="D319" s="2"/>
      <c r="E319" s="2"/>
      <c r="F319" s="2"/>
      <c r="G319" s="2"/>
      <c r="H319" s="2"/>
    </row>
    <row r="320" spans="1:8" ht="9.75" customHeight="1">
      <c r="A320" s="3" t="s">
        <v>114</v>
      </c>
      <c r="B320" s="7"/>
      <c r="C320" s="2"/>
      <c r="D320" s="2"/>
      <c r="E320" s="2"/>
      <c r="F320" s="2"/>
      <c r="G320" s="2"/>
      <c r="H320" s="2"/>
    </row>
    <row r="321" spans="2:8" ht="9.75" customHeight="1">
      <c r="B321" s="5" t="s">
        <v>98</v>
      </c>
      <c r="C321" s="2">
        <v>47699</v>
      </c>
      <c r="D321" s="2">
        <v>24204</v>
      </c>
      <c r="E321" s="2">
        <v>631</v>
      </c>
      <c r="F321" s="2">
        <v>1375</v>
      </c>
      <c r="G321" s="2">
        <v>921</v>
      </c>
      <c r="H321" s="2">
        <v>895</v>
      </c>
    </row>
    <row r="322" spans="1:8" ht="9.75" customHeight="1">
      <c r="A322" s="3" t="s">
        <v>148</v>
      </c>
      <c r="C322" s="2">
        <v>47699</v>
      </c>
      <c r="D322" s="2">
        <v>24204</v>
      </c>
      <c r="E322" s="2">
        <v>631</v>
      </c>
      <c r="F322" s="2">
        <v>1375</v>
      </c>
      <c r="G322" s="2">
        <v>921</v>
      </c>
      <c r="H322" s="2">
        <v>895</v>
      </c>
    </row>
    <row r="323" spans="2:8" s="4" customFormat="1" ht="9.75" customHeight="1">
      <c r="B323" s="6" t="s">
        <v>149</v>
      </c>
      <c r="C323" s="4">
        <f aca="true" t="shared" si="50" ref="C323:H323">C322/75725</f>
        <v>0.6298976559920766</v>
      </c>
      <c r="D323" s="4">
        <f t="shared" si="50"/>
        <v>0.3196302410036316</v>
      </c>
      <c r="E323" s="4">
        <f t="shared" si="50"/>
        <v>0.008332783096731595</v>
      </c>
      <c r="F323" s="4">
        <f t="shared" si="50"/>
        <v>0.018157807857378673</v>
      </c>
      <c r="G323" s="4">
        <f t="shared" si="50"/>
        <v>0.012162429844833279</v>
      </c>
      <c r="H323" s="4">
        <f t="shared" si="50"/>
        <v>0.011819082205348299</v>
      </c>
    </row>
    <row r="324" spans="2:8" ht="4.5" customHeight="1">
      <c r="B324" s="7"/>
      <c r="C324" s="2"/>
      <c r="D324" s="2"/>
      <c r="E324" s="2"/>
      <c r="F324" s="2"/>
      <c r="G324" s="2"/>
      <c r="H324" s="2"/>
    </row>
    <row r="325" spans="1:8" ht="9.75" customHeight="1">
      <c r="A325" s="3" t="s">
        <v>115</v>
      </c>
      <c r="B325" s="7"/>
      <c r="C325" s="2"/>
      <c r="D325" s="2"/>
      <c r="E325" s="2"/>
      <c r="F325" s="2"/>
      <c r="G325" s="2"/>
      <c r="H325" s="2"/>
    </row>
    <row r="326" spans="2:8" ht="9.75" customHeight="1">
      <c r="B326" s="5" t="s">
        <v>98</v>
      </c>
      <c r="C326" s="2">
        <v>35904</v>
      </c>
      <c r="D326" s="2">
        <v>7370</v>
      </c>
      <c r="E326" s="2">
        <v>773</v>
      </c>
      <c r="F326" s="2">
        <v>577</v>
      </c>
      <c r="G326" s="2">
        <v>308</v>
      </c>
      <c r="H326" s="2">
        <v>543</v>
      </c>
    </row>
    <row r="327" spans="1:8" ht="9.75" customHeight="1">
      <c r="A327" s="3" t="s">
        <v>148</v>
      </c>
      <c r="C327" s="2">
        <v>35904</v>
      </c>
      <c r="D327" s="2">
        <v>7370</v>
      </c>
      <c r="E327" s="2">
        <v>773</v>
      </c>
      <c r="F327" s="2">
        <v>577</v>
      </c>
      <c r="G327" s="2">
        <v>308</v>
      </c>
      <c r="H327" s="2">
        <v>543</v>
      </c>
    </row>
    <row r="328" spans="2:8" s="4" customFormat="1" ht="9.75" customHeight="1">
      <c r="B328" s="6" t="s">
        <v>149</v>
      </c>
      <c r="C328" s="4">
        <f aca="true" t="shared" si="51" ref="C328:H328">C327/45475</f>
        <v>0.7895327102803739</v>
      </c>
      <c r="D328" s="4">
        <f t="shared" si="51"/>
        <v>0.16206706981858163</v>
      </c>
      <c r="E328" s="4">
        <f t="shared" si="51"/>
        <v>0.016998350742166025</v>
      </c>
      <c r="F328" s="4">
        <f t="shared" si="51"/>
        <v>0.01268829026937878</v>
      </c>
      <c r="G328" s="4">
        <f t="shared" si="51"/>
        <v>0.006772952171522815</v>
      </c>
      <c r="H328" s="4">
        <f t="shared" si="51"/>
        <v>0.01194062671797691</v>
      </c>
    </row>
    <row r="329" spans="2:8" ht="4.5" customHeight="1">
      <c r="B329" s="7"/>
      <c r="C329" s="2"/>
      <c r="D329" s="2"/>
      <c r="E329" s="2"/>
      <c r="F329" s="2"/>
      <c r="G329" s="2"/>
      <c r="H329" s="2"/>
    </row>
    <row r="330" spans="1:8" ht="9.75" customHeight="1">
      <c r="A330" s="3" t="s">
        <v>116</v>
      </c>
      <c r="B330" s="7"/>
      <c r="C330" s="2"/>
      <c r="D330" s="2"/>
      <c r="E330" s="2"/>
      <c r="F330" s="2"/>
      <c r="G330" s="2"/>
      <c r="H330" s="2"/>
    </row>
    <row r="331" spans="2:8" ht="9.75" customHeight="1">
      <c r="B331" s="5" t="s">
        <v>98</v>
      </c>
      <c r="C331" s="2">
        <v>52847</v>
      </c>
      <c r="D331" s="2">
        <v>76266</v>
      </c>
      <c r="E331" s="2">
        <v>640</v>
      </c>
      <c r="F331" s="2">
        <v>2760</v>
      </c>
      <c r="G331" s="2">
        <v>2265</v>
      </c>
      <c r="H331" s="2">
        <v>856</v>
      </c>
    </row>
    <row r="332" spans="1:8" ht="9.75" customHeight="1">
      <c r="A332" s="3" t="s">
        <v>148</v>
      </c>
      <c r="C332" s="2">
        <v>52847</v>
      </c>
      <c r="D332" s="2">
        <v>76266</v>
      </c>
      <c r="E332" s="2">
        <v>640</v>
      </c>
      <c r="F332" s="2">
        <v>2760</v>
      </c>
      <c r="G332" s="2">
        <v>2265</v>
      </c>
      <c r="H332" s="2">
        <v>856</v>
      </c>
    </row>
    <row r="333" spans="2:8" s="4" customFormat="1" ht="9.75" customHeight="1">
      <c r="B333" s="6" t="s">
        <v>149</v>
      </c>
      <c r="C333" s="4">
        <f aca="true" t="shared" si="52" ref="C333:H333">C332/135634</f>
        <v>0.38962944394473364</v>
      </c>
      <c r="D333" s="4">
        <f t="shared" si="52"/>
        <v>0.5622926404883731</v>
      </c>
      <c r="E333" s="4">
        <f t="shared" si="52"/>
        <v>0.004718580886798295</v>
      </c>
      <c r="F333" s="4">
        <f t="shared" si="52"/>
        <v>0.02034888007431765</v>
      </c>
      <c r="G333" s="4">
        <f t="shared" si="52"/>
        <v>0.016699352669684593</v>
      </c>
      <c r="H333" s="4">
        <f t="shared" si="52"/>
        <v>0.00631110193609272</v>
      </c>
    </row>
    <row r="334" spans="2:8" ht="4.5" customHeight="1">
      <c r="B334" s="7"/>
      <c r="C334" s="2"/>
      <c r="D334" s="2"/>
      <c r="E334" s="2"/>
      <c r="F334" s="2"/>
      <c r="G334" s="2"/>
      <c r="H334" s="2"/>
    </row>
    <row r="335" spans="1:8" ht="9.75" customHeight="1">
      <c r="A335" s="3" t="s">
        <v>117</v>
      </c>
      <c r="B335" s="7"/>
      <c r="C335" s="2"/>
      <c r="D335" s="2"/>
      <c r="E335" s="2"/>
      <c r="F335" s="2"/>
      <c r="G335" s="2"/>
      <c r="H335" s="2"/>
    </row>
    <row r="336" spans="2:8" ht="9.75" customHeight="1">
      <c r="B336" s="5" t="s">
        <v>98</v>
      </c>
      <c r="C336" s="2">
        <v>46485</v>
      </c>
      <c r="D336" s="2">
        <v>67852</v>
      </c>
      <c r="E336" s="2">
        <v>760</v>
      </c>
      <c r="F336" s="2">
        <v>2211</v>
      </c>
      <c r="G336" s="2">
        <v>2084</v>
      </c>
      <c r="H336" s="2">
        <v>790</v>
      </c>
    </row>
    <row r="337" spans="1:8" ht="9.75" customHeight="1">
      <c r="A337" s="3" t="s">
        <v>148</v>
      </c>
      <c r="C337" s="2">
        <v>46485</v>
      </c>
      <c r="D337" s="2">
        <v>67852</v>
      </c>
      <c r="E337" s="2">
        <v>760</v>
      </c>
      <c r="F337" s="2">
        <v>2211</v>
      </c>
      <c r="G337" s="2">
        <v>2084</v>
      </c>
      <c r="H337" s="2">
        <v>790</v>
      </c>
    </row>
    <row r="338" spans="2:8" s="4" customFormat="1" ht="9.75" customHeight="1">
      <c r="B338" s="6" t="s">
        <v>149</v>
      </c>
      <c r="C338" s="4">
        <f aca="true" t="shared" si="53" ref="C338:H338">C337/120182</f>
        <v>0.38678837097069446</v>
      </c>
      <c r="D338" s="4">
        <f t="shared" si="53"/>
        <v>0.5645770581285051</v>
      </c>
      <c r="E338" s="4">
        <f t="shared" si="53"/>
        <v>0.006323742324141718</v>
      </c>
      <c r="F338" s="4">
        <f t="shared" si="53"/>
        <v>0.018397097735101762</v>
      </c>
      <c r="G338" s="4">
        <f t="shared" si="53"/>
        <v>0.017340367109883344</v>
      </c>
      <c r="H338" s="4">
        <f t="shared" si="53"/>
        <v>0.006573363731673628</v>
      </c>
    </row>
    <row r="339" spans="2:8" ht="4.5" customHeight="1">
      <c r="B339" s="7"/>
      <c r="C339" s="2"/>
      <c r="D339" s="2"/>
      <c r="E339" s="2"/>
      <c r="F339" s="2"/>
      <c r="G339" s="2"/>
      <c r="H339" s="2"/>
    </row>
    <row r="340" spans="1:8" ht="9.75" customHeight="1">
      <c r="A340" s="3" t="s">
        <v>118</v>
      </c>
      <c r="B340" s="7"/>
      <c r="C340" s="2"/>
      <c r="D340" s="2"/>
      <c r="E340" s="2"/>
      <c r="F340" s="2"/>
      <c r="G340" s="2"/>
      <c r="H340" s="2"/>
    </row>
    <row r="341" spans="2:8" ht="9.75" customHeight="1">
      <c r="B341" s="5" t="s">
        <v>98</v>
      </c>
      <c r="C341" s="2">
        <v>40214</v>
      </c>
      <c r="D341" s="2">
        <v>33959</v>
      </c>
      <c r="E341" s="2">
        <v>702</v>
      </c>
      <c r="F341" s="2">
        <v>1129</v>
      </c>
      <c r="G341" s="2">
        <v>1137</v>
      </c>
      <c r="H341" s="2">
        <v>877</v>
      </c>
    </row>
    <row r="342" spans="1:8" ht="9.75" customHeight="1">
      <c r="A342" s="3" t="s">
        <v>148</v>
      </c>
      <c r="C342" s="2">
        <v>40214</v>
      </c>
      <c r="D342" s="2">
        <v>33959</v>
      </c>
      <c r="E342" s="2">
        <v>702</v>
      </c>
      <c r="F342" s="2">
        <v>1129</v>
      </c>
      <c r="G342" s="2">
        <v>1137</v>
      </c>
      <c r="H342" s="2">
        <v>877</v>
      </c>
    </row>
    <row r="343" spans="2:8" s="4" customFormat="1" ht="9.75" customHeight="1">
      <c r="B343" s="6" t="s">
        <v>149</v>
      </c>
      <c r="C343" s="4">
        <f aca="true" t="shared" si="54" ref="C343:H343">C342/78018</f>
        <v>0.5154451536824836</v>
      </c>
      <c r="D343" s="4">
        <f t="shared" si="54"/>
        <v>0.4352713476377246</v>
      </c>
      <c r="E343" s="4">
        <f t="shared" si="54"/>
        <v>0.008997923556102438</v>
      </c>
      <c r="F343" s="4">
        <f t="shared" si="54"/>
        <v>0.014471019508318594</v>
      </c>
      <c r="G343" s="4">
        <f t="shared" si="54"/>
        <v>0.014573559947704377</v>
      </c>
      <c r="H343" s="4">
        <f t="shared" si="54"/>
        <v>0.011240995667666436</v>
      </c>
    </row>
    <row r="344" spans="2:8" ht="4.5" customHeight="1">
      <c r="B344" s="7"/>
      <c r="C344" s="2"/>
      <c r="D344" s="2"/>
      <c r="E344" s="2"/>
      <c r="F344" s="2"/>
      <c r="G344" s="2"/>
      <c r="H344" s="2"/>
    </row>
    <row r="345" spans="1:8" ht="9.75" customHeight="1">
      <c r="A345" s="3" t="s">
        <v>120</v>
      </c>
      <c r="B345" s="7"/>
      <c r="C345" s="2"/>
      <c r="D345" s="2"/>
      <c r="E345" s="2"/>
      <c r="F345" s="2"/>
      <c r="G345" s="2"/>
      <c r="H345" s="2"/>
    </row>
    <row r="346" spans="2:8" ht="9.75" customHeight="1">
      <c r="B346" s="5" t="s">
        <v>98</v>
      </c>
      <c r="C346" s="2">
        <v>31016</v>
      </c>
      <c r="D346" s="2">
        <v>29657</v>
      </c>
      <c r="E346" s="2">
        <v>442</v>
      </c>
      <c r="F346" s="2">
        <v>939</v>
      </c>
      <c r="G346" s="2">
        <v>933</v>
      </c>
      <c r="H346" s="2">
        <v>612</v>
      </c>
    </row>
    <row r="347" spans="2:8" ht="9.75" customHeight="1">
      <c r="B347" s="5" t="s">
        <v>119</v>
      </c>
      <c r="C347" s="2">
        <v>4807</v>
      </c>
      <c r="D347" s="2">
        <v>9099</v>
      </c>
      <c r="E347" s="2">
        <v>122</v>
      </c>
      <c r="F347" s="2">
        <v>226</v>
      </c>
      <c r="G347" s="2">
        <v>279</v>
      </c>
      <c r="H347" s="2">
        <v>220</v>
      </c>
    </row>
    <row r="348" spans="1:8" ht="9.75" customHeight="1">
      <c r="A348" s="3" t="s">
        <v>148</v>
      </c>
      <c r="C348" s="2">
        <v>35823</v>
      </c>
      <c r="D348" s="2">
        <v>38756</v>
      </c>
      <c r="E348" s="2">
        <v>564</v>
      </c>
      <c r="F348" s="2">
        <v>1165</v>
      </c>
      <c r="G348" s="2">
        <v>1212</v>
      </c>
      <c r="H348" s="2">
        <v>832</v>
      </c>
    </row>
    <row r="349" spans="2:8" s="4" customFormat="1" ht="9.75" customHeight="1">
      <c r="B349" s="6" t="s">
        <v>149</v>
      </c>
      <c r="C349" s="4">
        <f aca="true" t="shared" si="55" ref="C349:H349">C348/78352</f>
        <v>0.4572059424137227</v>
      </c>
      <c r="D349" s="4">
        <f t="shared" si="55"/>
        <v>0.4946395752501532</v>
      </c>
      <c r="E349" s="4">
        <f t="shared" si="55"/>
        <v>0.007198284664080049</v>
      </c>
      <c r="F349" s="4">
        <f t="shared" si="55"/>
        <v>0.014868797222789464</v>
      </c>
      <c r="G349" s="4">
        <f t="shared" si="55"/>
        <v>0.015468654278129467</v>
      </c>
      <c r="H349" s="4">
        <f t="shared" si="55"/>
        <v>0.010618746171125178</v>
      </c>
    </row>
    <row r="350" spans="2:8" ht="4.5" customHeight="1">
      <c r="B350" s="7"/>
      <c r="C350" s="2"/>
      <c r="D350" s="2"/>
      <c r="E350" s="2"/>
      <c r="F350" s="2"/>
      <c r="G350" s="2"/>
      <c r="H350" s="2"/>
    </row>
    <row r="351" spans="1:8" ht="9.75" customHeight="1">
      <c r="A351" s="3" t="s">
        <v>121</v>
      </c>
      <c r="B351" s="7"/>
      <c r="C351" s="2"/>
      <c r="D351" s="2"/>
      <c r="E351" s="2"/>
      <c r="F351" s="2"/>
      <c r="G351" s="2"/>
      <c r="H351" s="2"/>
    </row>
    <row r="352" spans="2:8" ht="9.75" customHeight="1">
      <c r="B352" s="5" t="s">
        <v>98</v>
      </c>
      <c r="C352" s="2">
        <v>37174</v>
      </c>
      <c r="D352" s="2">
        <v>32409</v>
      </c>
      <c r="E352" s="2">
        <v>628</v>
      </c>
      <c r="F352" s="2">
        <v>1193</v>
      </c>
      <c r="G352" s="2">
        <v>962</v>
      </c>
      <c r="H352" s="2">
        <v>628</v>
      </c>
    </row>
    <row r="353" spans="1:8" ht="9.75" customHeight="1">
      <c r="A353" s="3" t="s">
        <v>148</v>
      </c>
      <c r="C353" s="2">
        <v>37174</v>
      </c>
      <c r="D353" s="2">
        <v>32409</v>
      </c>
      <c r="E353" s="2">
        <v>628</v>
      </c>
      <c r="F353" s="2">
        <v>1193</v>
      </c>
      <c r="G353" s="2">
        <v>962</v>
      </c>
      <c r="H353" s="2">
        <v>628</v>
      </c>
    </row>
    <row r="354" spans="2:8" s="4" customFormat="1" ht="9.75" customHeight="1">
      <c r="B354" s="6" t="s">
        <v>149</v>
      </c>
      <c r="C354" s="4">
        <f aca="true" t="shared" si="56" ref="C354:H354">C353/72994</f>
        <v>0.5092747349097186</v>
      </c>
      <c r="D354" s="4">
        <f t="shared" si="56"/>
        <v>0.4439953968819355</v>
      </c>
      <c r="E354" s="4">
        <f t="shared" si="56"/>
        <v>0.008603446858645915</v>
      </c>
      <c r="F354" s="4">
        <f t="shared" si="56"/>
        <v>0.016343809080198373</v>
      </c>
      <c r="G354" s="4">
        <f t="shared" si="56"/>
        <v>0.013179165410855686</v>
      </c>
      <c r="H354" s="4">
        <f t="shared" si="56"/>
        <v>0.008603446858645915</v>
      </c>
    </row>
    <row r="355" spans="2:8" ht="4.5" customHeight="1">
      <c r="B355" s="7"/>
      <c r="C355" s="2"/>
      <c r="D355" s="2"/>
      <c r="E355" s="2"/>
      <c r="F355" s="2"/>
      <c r="G355" s="2"/>
      <c r="H355" s="2"/>
    </row>
    <row r="356" spans="1:8" ht="9.75" customHeight="1">
      <c r="A356" s="3" t="s">
        <v>122</v>
      </c>
      <c r="B356" s="7"/>
      <c r="C356" s="2"/>
      <c r="D356" s="2"/>
      <c r="E356" s="2"/>
      <c r="F356" s="2"/>
      <c r="G356" s="2"/>
      <c r="H356" s="2"/>
    </row>
    <row r="357" spans="2:8" ht="9.75" customHeight="1">
      <c r="B357" s="5" t="s">
        <v>98</v>
      </c>
      <c r="C357" s="2">
        <v>43537</v>
      </c>
      <c r="D357" s="2">
        <v>35411</v>
      </c>
      <c r="E357" s="2">
        <v>988</v>
      </c>
      <c r="F357" s="2">
        <v>1136</v>
      </c>
      <c r="G357" s="2">
        <v>982</v>
      </c>
      <c r="H357" s="2">
        <v>578</v>
      </c>
    </row>
    <row r="358" spans="1:8" ht="9.75" customHeight="1">
      <c r="A358" s="3" t="s">
        <v>148</v>
      </c>
      <c r="C358" s="2">
        <v>43537</v>
      </c>
      <c r="D358" s="2">
        <v>35411</v>
      </c>
      <c r="E358" s="2">
        <v>988</v>
      </c>
      <c r="F358" s="2">
        <v>1136</v>
      </c>
      <c r="G358" s="2">
        <v>982</v>
      </c>
      <c r="H358" s="2">
        <v>578</v>
      </c>
    </row>
    <row r="359" spans="2:8" s="4" customFormat="1" ht="9.75" customHeight="1">
      <c r="B359" s="6" t="s">
        <v>149</v>
      </c>
      <c r="C359" s="4">
        <f aca="true" t="shared" si="57" ref="C359:H359">C358/82632</f>
        <v>0.5268782069900281</v>
      </c>
      <c r="D359" s="4">
        <f t="shared" si="57"/>
        <v>0.42853858069513023</v>
      </c>
      <c r="E359" s="4">
        <f t="shared" si="57"/>
        <v>0.011956626972601414</v>
      </c>
      <c r="F359" s="4">
        <f t="shared" si="57"/>
        <v>0.013747700648659116</v>
      </c>
      <c r="G359" s="4">
        <f t="shared" si="57"/>
        <v>0.011884015877626102</v>
      </c>
      <c r="H359" s="4">
        <f t="shared" si="57"/>
        <v>0.006994868815955078</v>
      </c>
    </row>
    <row r="360" spans="2:8" ht="4.5" customHeight="1">
      <c r="B360" s="7"/>
      <c r="C360" s="2"/>
      <c r="D360" s="2"/>
      <c r="E360" s="2"/>
      <c r="F360" s="2"/>
      <c r="G360" s="2"/>
      <c r="H360" s="2"/>
    </row>
    <row r="361" spans="1:8" ht="9.75" customHeight="1">
      <c r="A361" s="3" t="s">
        <v>123</v>
      </c>
      <c r="B361" s="7"/>
      <c r="C361" s="2"/>
      <c r="D361" s="2"/>
      <c r="E361" s="2"/>
      <c r="F361" s="2"/>
      <c r="G361" s="2"/>
      <c r="H361" s="2"/>
    </row>
    <row r="362" spans="2:8" ht="9.75" customHeight="1">
      <c r="B362" s="5" t="s">
        <v>98</v>
      </c>
      <c r="C362" s="2">
        <v>21961</v>
      </c>
      <c r="D362" s="2">
        <v>45154</v>
      </c>
      <c r="E362" s="2">
        <v>426</v>
      </c>
      <c r="F362" s="2">
        <v>1154</v>
      </c>
      <c r="G362" s="2">
        <v>1168</v>
      </c>
      <c r="H362" s="2">
        <v>400</v>
      </c>
    </row>
    <row r="363" spans="2:8" ht="9.75" customHeight="1">
      <c r="B363" s="5" t="s">
        <v>89</v>
      </c>
      <c r="C363" s="2">
        <v>14915</v>
      </c>
      <c r="D363" s="2">
        <v>40749</v>
      </c>
      <c r="E363" s="2">
        <v>574</v>
      </c>
      <c r="F363" s="2">
        <v>526</v>
      </c>
      <c r="G363" s="2">
        <v>1198</v>
      </c>
      <c r="H363" s="2">
        <v>468</v>
      </c>
    </row>
    <row r="364" spans="1:8" ht="9.75" customHeight="1">
      <c r="A364" s="3" t="s">
        <v>148</v>
      </c>
      <c r="C364" s="2">
        <v>36876</v>
      </c>
      <c r="D364" s="2">
        <v>85903</v>
      </c>
      <c r="E364" s="2">
        <v>1000</v>
      </c>
      <c r="F364" s="2">
        <v>1680</v>
      </c>
      <c r="G364" s="2">
        <v>2366</v>
      </c>
      <c r="H364" s="2">
        <v>868</v>
      </c>
    </row>
    <row r="365" spans="2:8" s="4" customFormat="1" ht="9.75" customHeight="1">
      <c r="B365" s="6" t="s">
        <v>149</v>
      </c>
      <c r="C365" s="4">
        <f aca="true" t="shared" si="58" ref="C365:H365">C364/128693</f>
        <v>0.28654239158306977</v>
      </c>
      <c r="D365" s="4">
        <f t="shared" si="58"/>
        <v>0.6675032830068458</v>
      </c>
      <c r="E365" s="4">
        <f t="shared" si="58"/>
        <v>0.007770430404140085</v>
      </c>
      <c r="F365" s="4">
        <f t="shared" si="58"/>
        <v>0.013054323078955344</v>
      </c>
      <c r="G365" s="4">
        <f t="shared" si="58"/>
        <v>0.018384838336195444</v>
      </c>
      <c r="H365" s="4">
        <f t="shared" si="58"/>
        <v>0.006744733590793594</v>
      </c>
    </row>
    <row r="366" spans="2:8" ht="4.5" customHeight="1">
      <c r="B366" s="7"/>
      <c r="C366" s="2"/>
      <c r="D366" s="2"/>
      <c r="E366" s="2"/>
      <c r="F366" s="2"/>
      <c r="G366" s="2"/>
      <c r="H366" s="2"/>
    </row>
    <row r="367" spans="1:8" ht="9.75" customHeight="1">
      <c r="A367" s="3" t="s">
        <v>124</v>
      </c>
      <c r="B367" s="7"/>
      <c r="C367" s="2"/>
      <c r="D367" s="2"/>
      <c r="E367" s="2"/>
      <c r="F367" s="2"/>
      <c r="G367" s="2"/>
      <c r="H367" s="2"/>
    </row>
    <row r="368" spans="2:8" ht="9.75" customHeight="1">
      <c r="B368" s="5" t="s">
        <v>98</v>
      </c>
      <c r="C368" s="2">
        <v>14871</v>
      </c>
      <c r="D368" s="2">
        <v>29326</v>
      </c>
      <c r="E368" s="2">
        <v>329</v>
      </c>
      <c r="F368" s="2">
        <v>541</v>
      </c>
      <c r="G368" s="2">
        <v>770</v>
      </c>
      <c r="H368" s="2">
        <v>284</v>
      </c>
    </row>
    <row r="369" spans="2:8" ht="9.75" customHeight="1">
      <c r="B369" s="5" t="s">
        <v>119</v>
      </c>
      <c r="C369" s="2">
        <v>10165</v>
      </c>
      <c r="D369" s="2">
        <v>39408</v>
      </c>
      <c r="E369" s="2">
        <v>292</v>
      </c>
      <c r="F369" s="2">
        <v>464</v>
      </c>
      <c r="G369" s="2">
        <v>1159</v>
      </c>
      <c r="H369" s="2">
        <v>287</v>
      </c>
    </row>
    <row r="370" spans="2:8" ht="9.75" customHeight="1">
      <c r="B370" s="5" t="s">
        <v>89</v>
      </c>
      <c r="C370" s="2">
        <v>4898</v>
      </c>
      <c r="D370" s="2">
        <v>11316</v>
      </c>
      <c r="E370" s="2">
        <v>106</v>
      </c>
      <c r="F370" s="2">
        <v>164</v>
      </c>
      <c r="G370" s="2">
        <v>317</v>
      </c>
      <c r="H370" s="2">
        <v>97</v>
      </c>
    </row>
    <row r="371" spans="1:8" ht="9.75" customHeight="1">
      <c r="A371" s="3" t="s">
        <v>148</v>
      </c>
      <c r="C371" s="2">
        <v>29934</v>
      </c>
      <c r="D371" s="2">
        <v>80050</v>
      </c>
      <c r="E371" s="2">
        <v>727</v>
      </c>
      <c r="F371" s="2">
        <v>1169</v>
      </c>
      <c r="G371" s="2">
        <v>2246</v>
      </c>
      <c r="H371" s="2">
        <v>668</v>
      </c>
    </row>
    <row r="372" spans="2:8" s="4" customFormat="1" ht="9.75" customHeight="1">
      <c r="B372" s="6" t="s">
        <v>149</v>
      </c>
      <c r="C372" s="4">
        <f aca="true" t="shared" si="59" ref="C372:H372">C371/114794</f>
        <v>0.2607627576354165</v>
      </c>
      <c r="D372" s="4">
        <f t="shared" si="59"/>
        <v>0.697336097705455</v>
      </c>
      <c r="E372" s="4">
        <f t="shared" si="59"/>
        <v>0.0063330836106416715</v>
      </c>
      <c r="F372" s="4">
        <f t="shared" si="59"/>
        <v>0.010183459065804833</v>
      </c>
      <c r="G372" s="4">
        <f t="shared" si="59"/>
        <v>0.01956548251650783</v>
      </c>
      <c r="H372" s="4">
        <f t="shared" si="59"/>
        <v>0.005819119466174191</v>
      </c>
    </row>
    <row r="373" spans="2:8" ht="4.5" customHeight="1">
      <c r="B373" s="7"/>
      <c r="C373" s="2"/>
      <c r="D373" s="2"/>
      <c r="E373" s="2"/>
      <c r="F373" s="2"/>
      <c r="G373" s="2"/>
      <c r="H373" s="2"/>
    </row>
    <row r="374" spans="1:8" ht="9.75" customHeight="1">
      <c r="A374" s="3" t="s">
        <v>125</v>
      </c>
      <c r="B374" s="7"/>
      <c r="C374" s="2"/>
      <c r="D374" s="2"/>
      <c r="E374" s="2"/>
      <c r="F374" s="2"/>
      <c r="G374" s="2"/>
      <c r="H374" s="2"/>
    </row>
    <row r="375" spans="2:8" ht="9.75" customHeight="1">
      <c r="B375" s="5" t="s">
        <v>98</v>
      </c>
      <c r="C375" s="2">
        <v>11076</v>
      </c>
      <c r="D375" s="2">
        <v>7961</v>
      </c>
      <c r="E375" s="2">
        <v>187</v>
      </c>
      <c r="F375" s="2">
        <v>366</v>
      </c>
      <c r="G375" s="2">
        <v>287</v>
      </c>
      <c r="H375" s="2">
        <v>199</v>
      </c>
    </row>
    <row r="376" spans="2:8" ht="9.75" customHeight="1">
      <c r="B376" s="5" t="s">
        <v>89</v>
      </c>
      <c r="C376" s="2">
        <v>16368</v>
      </c>
      <c r="D376" s="2">
        <v>22067</v>
      </c>
      <c r="E376" s="2">
        <v>384</v>
      </c>
      <c r="F376" s="2">
        <v>581</v>
      </c>
      <c r="G376" s="2">
        <v>774</v>
      </c>
      <c r="H376" s="2">
        <v>417</v>
      </c>
    </row>
    <row r="377" spans="1:8" ht="9.75" customHeight="1">
      <c r="A377" s="3" t="s">
        <v>148</v>
      </c>
      <c r="C377" s="2">
        <v>27444</v>
      </c>
      <c r="D377" s="2">
        <v>30028</v>
      </c>
      <c r="E377" s="2">
        <v>571</v>
      </c>
      <c r="F377" s="2">
        <v>947</v>
      </c>
      <c r="G377" s="2">
        <v>1061</v>
      </c>
      <c r="H377" s="2">
        <v>616</v>
      </c>
    </row>
    <row r="378" spans="2:8" s="4" customFormat="1" ht="9.75" customHeight="1">
      <c r="B378" s="6" t="s">
        <v>149</v>
      </c>
      <c r="C378" s="4">
        <f aca="true" t="shared" si="60" ref="C378:H378">C377/60667</f>
        <v>0.4523711408179076</v>
      </c>
      <c r="D378" s="4">
        <f t="shared" si="60"/>
        <v>0.4949643133828935</v>
      </c>
      <c r="E378" s="4">
        <f t="shared" si="60"/>
        <v>0.009412036197603309</v>
      </c>
      <c r="F378" s="4">
        <f t="shared" si="60"/>
        <v>0.015609804341734385</v>
      </c>
      <c r="G378" s="4">
        <f t="shared" si="60"/>
        <v>0.017488914896072</v>
      </c>
      <c r="H378" s="4">
        <f t="shared" si="60"/>
        <v>0.01015379036378921</v>
      </c>
    </row>
    <row r="379" spans="2:8" ht="4.5" customHeight="1">
      <c r="B379" s="7"/>
      <c r="C379" s="2"/>
      <c r="D379" s="2"/>
      <c r="E379" s="2"/>
      <c r="F379" s="2"/>
      <c r="G379" s="2"/>
      <c r="H379" s="2"/>
    </row>
    <row r="380" spans="1:8" ht="9.75" customHeight="1">
      <c r="A380" s="3" t="s">
        <v>126</v>
      </c>
      <c r="B380" s="7"/>
      <c r="C380" s="2"/>
      <c r="D380" s="2"/>
      <c r="E380" s="2"/>
      <c r="F380" s="2"/>
      <c r="G380" s="2"/>
      <c r="H380" s="2"/>
    </row>
    <row r="381" spans="2:8" ht="9.75" customHeight="1">
      <c r="B381" s="5" t="s">
        <v>89</v>
      </c>
      <c r="C381" s="2">
        <v>27204</v>
      </c>
      <c r="D381" s="2">
        <v>21273</v>
      </c>
      <c r="E381" s="2">
        <v>519</v>
      </c>
      <c r="F381" s="2">
        <v>870</v>
      </c>
      <c r="G381" s="2">
        <v>815</v>
      </c>
      <c r="H381" s="2">
        <v>1001</v>
      </c>
    </row>
    <row r="382" spans="1:8" ht="9.75" customHeight="1">
      <c r="A382" s="3" t="s">
        <v>148</v>
      </c>
      <c r="C382" s="2">
        <v>27204</v>
      </c>
      <c r="D382" s="2">
        <v>21273</v>
      </c>
      <c r="E382" s="2">
        <v>519</v>
      </c>
      <c r="F382" s="2">
        <v>870</v>
      </c>
      <c r="G382" s="2">
        <v>815</v>
      </c>
      <c r="H382" s="2">
        <v>1001</v>
      </c>
    </row>
    <row r="383" spans="2:8" s="4" customFormat="1" ht="9.75" customHeight="1">
      <c r="B383" s="6" t="s">
        <v>149</v>
      </c>
      <c r="C383" s="4">
        <f aca="true" t="shared" si="61" ref="C383:H383">C382/51682</f>
        <v>0.5263728183893812</v>
      </c>
      <c r="D383" s="4">
        <f t="shared" si="61"/>
        <v>0.4116133276575984</v>
      </c>
      <c r="E383" s="4">
        <f t="shared" si="61"/>
        <v>0.010042181030145892</v>
      </c>
      <c r="F383" s="4">
        <f t="shared" si="61"/>
        <v>0.01683371386556248</v>
      </c>
      <c r="G383" s="4">
        <f t="shared" si="61"/>
        <v>0.015769513563716576</v>
      </c>
      <c r="H383" s="4">
        <f t="shared" si="61"/>
        <v>0.01936844549359545</v>
      </c>
    </row>
    <row r="384" spans="2:8" ht="4.5" customHeight="1">
      <c r="B384" s="7"/>
      <c r="C384" s="2"/>
      <c r="D384" s="2"/>
      <c r="E384" s="2"/>
      <c r="F384" s="2"/>
      <c r="G384" s="2"/>
      <c r="H384" s="2"/>
    </row>
    <row r="385" spans="1:8" ht="9.75" customHeight="1">
      <c r="A385" s="3" t="s">
        <v>128</v>
      </c>
      <c r="B385" s="7"/>
      <c r="C385" s="2"/>
      <c r="D385" s="2"/>
      <c r="E385" s="2"/>
      <c r="F385" s="2"/>
      <c r="G385" s="2"/>
      <c r="H385" s="2"/>
    </row>
    <row r="386" spans="2:8" ht="9.75" customHeight="1">
      <c r="B386" s="5" t="s">
        <v>127</v>
      </c>
      <c r="C386" s="2">
        <v>756</v>
      </c>
      <c r="D386" s="2">
        <v>1247</v>
      </c>
      <c r="E386" s="2">
        <v>19</v>
      </c>
      <c r="F386" s="2">
        <v>38</v>
      </c>
      <c r="G386" s="2">
        <v>49</v>
      </c>
      <c r="H386" s="2">
        <v>12</v>
      </c>
    </row>
    <row r="387" spans="2:8" ht="9.75" customHeight="1">
      <c r="B387" s="5" t="s">
        <v>89</v>
      </c>
      <c r="C387" s="2">
        <v>31571</v>
      </c>
      <c r="D387" s="2">
        <v>66233</v>
      </c>
      <c r="E387" s="2">
        <v>837</v>
      </c>
      <c r="F387" s="2">
        <v>1440</v>
      </c>
      <c r="G387" s="2">
        <v>1895</v>
      </c>
      <c r="H387" s="2">
        <v>850</v>
      </c>
    </row>
    <row r="388" spans="1:8" ht="9.75" customHeight="1">
      <c r="A388" s="3" t="s">
        <v>148</v>
      </c>
      <c r="C388" s="2">
        <v>32327</v>
      </c>
      <c r="D388" s="2">
        <v>67480</v>
      </c>
      <c r="E388" s="2">
        <v>856</v>
      </c>
      <c r="F388" s="2">
        <v>1478</v>
      </c>
      <c r="G388" s="2">
        <v>1944</v>
      </c>
      <c r="H388" s="2">
        <v>862</v>
      </c>
    </row>
    <row r="389" spans="2:8" s="4" customFormat="1" ht="9.75" customHeight="1">
      <c r="B389" s="6" t="s">
        <v>149</v>
      </c>
      <c r="C389" s="4">
        <f aca="true" t="shared" si="62" ref="C389:H389">C388/104947</f>
        <v>0.3080316731302467</v>
      </c>
      <c r="D389" s="4">
        <f t="shared" si="62"/>
        <v>0.6429912241417096</v>
      </c>
      <c r="E389" s="4">
        <f t="shared" si="62"/>
        <v>0.008156498041868753</v>
      </c>
      <c r="F389" s="4">
        <f t="shared" si="62"/>
        <v>0.014083299189114506</v>
      </c>
      <c r="G389" s="4">
        <f t="shared" si="62"/>
        <v>0.018523635739944925</v>
      </c>
      <c r="H389" s="4">
        <f t="shared" si="62"/>
        <v>0.008213669757115497</v>
      </c>
    </row>
    <row r="390" spans="2:8" ht="4.5" customHeight="1">
      <c r="B390" s="7"/>
      <c r="C390" s="2"/>
      <c r="D390" s="2"/>
      <c r="E390" s="2"/>
      <c r="F390" s="2"/>
      <c r="G390" s="2"/>
      <c r="H390" s="2"/>
    </row>
    <row r="391" spans="1:8" ht="9.75" customHeight="1">
      <c r="A391" s="3" t="s">
        <v>129</v>
      </c>
      <c r="B391" s="7"/>
      <c r="C391" s="2"/>
      <c r="D391" s="2"/>
      <c r="E391" s="2"/>
      <c r="F391" s="2"/>
      <c r="G391" s="2"/>
      <c r="H391" s="2"/>
    </row>
    <row r="392" spans="2:8" ht="9.75" customHeight="1">
      <c r="B392" s="5" t="s">
        <v>127</v>
      </c>
      <c r="C392" s="2">
        <v>33479</v>
      </c>
      <c r="D392" s="2">
        <v>76227</v>
      </c>
      <c r="E392" s="2">
        <v>1090</v>
      </c>
      <c r="F392" s="2">
        <v>1417</v>
      </c>
      <c r="G392" s="2">
        <v>1789</v>
      </c>
      <c r="H392" s="2">
        <v>792</v>
      </c>
    </row>
    <row r="393" spans="1:8" ht="9.75" customHeight="1">
      <c r="A393" s="3" t="s">
        <v>148</v>
      </c>
      <c r="C393" s="2">
        <v>33479</v>
      </c>
      <c r="D393" s="2">
        <v>76227</v>
      </c>
      <c r="E393" s="2">
        <v>1090</v>
      </c>
      <c r="F393" s="2">
        <v>1417</v>
      </c>
      <c r="G393" s="2">
        <v>1789</v>
      </c>
      <c r="H393" s="2">
        <v>792</v>
      </c>
    </row>
    <row r="394" spans="2:8" s="4" customFormat="1" ht="9.75" customHeight="1">
      <c r="B394" s="6" t="s">
        <v>149</v>
      </c>
      <c r="C394" s="4">
        <f aca="true" t="shared" si="63" ref="C394:H394">C393/114794</f>
        <v>0.2916441625868948</v>
      </c>
      <c r="D394" s="4">
        <f t="shared" si="63"/>
        <v>0.6640329633952994</v>
      </c>
      <c r="E394" s="4">
        <f t="shared" si="63"/>
        <v>0.009495269787619562</v>
      </c>
      <c r="F394" s="4">
        <f t="shared" si="63"/>
        <v>0.01234385072390543</v>
      </c>
      <c r="G394" s="4">
        <f t="shared" si="63"/>
        <v>0.015584438211056328</v>
      </c>
      <c r="H394" s="4">
        <f t="shared" si="63"/>
        <v>0.0068993152952244894</v>
      </c>
    </row>
    <row r="395" spans="2:8" ht="4.5" customHeight="1">
      <c r="B395" s="7"/>
      <c r="C395" s="2"/>
      <c r="D395" s="2"/>
      <c r="E395" s="2"/>
      <c r="F395" s="2"/>
      <c r="G395" s="2"/>
      <c r="H395" s="2"/>
    </row>
    <row r="396" spans="1:8" ht="9.75" customHeight="1">
      <c r="A396" s="3" t="s">
        <v>130</v>
      </c>
      <c r="B396" s="7"/>
      <c r="C396" s="2"/>
      <c r="D396" s="2"/>
      <c r="E396" s="2"/>
      <c r="F396" s="2"/>
      <c r="G396" s="2"/>
      <c r="H396" s="2"/>
    </row>
    <row r="397" spans="2:8" ht="9.75" customHeight="1">
      <c r="B397" s="5" t="s">
        <v>127</v>
      </c>
      <c r="C397" s="2">
        <v>26688</v>
      </c>
      <c r="D397" s="2">
        <v>56253</v>
      </c>
      <c r="E397" s="2">
        <v>837</v>
      </c>
      <c r="F397" s="2">
        <v>716</v>
      </c>
      <c r="G397" s="2">
        <v>1349</v>
      </c>
      <c r="H397" s="2">
        <v>760</v>
      </c>
    </row>
    <row r="398" spans="2:8" ht="9.75" customHeight="1">
      <c r="B398" s="5" t="s">
        <v>89</v>
      </c>
      <c r="C398" s="2">
        <v>7446</v>
      </c>
      <c r="D398" s="2">
        <v>22932</v>
      </c>
      <c r="E398" s="2">
        <v>316</v>
      </c>
      <c r="F398" s="2">
        <v>389</v>
      </c>
      <c r="G398" s="2">
        <v>618</v>
      </c>
      <c r="H398" s="2">
        <v>271</v>
      </c>
    </row>
    <row r="399" spans="1:8" ht="9.75" customHeight="1">
      <c r="A399" s="3" t="s">
        <v>148</v>
      </c>
      <c r="C399" s="2">
        <v>34134</v>
      </c>
      <c r="D399" s="2">
        <v>79185</v>
      </c>
      <c r="E399" s="2">
        <v>1153</v>
      </c>
      <c r="F399" s="2">
        <v>1105</v>
      </c>
      <c r="G399" s="2">
        <v>1967</v>
      </c>
      <c r="H399" s="2">
        <v>1031</v>
      </c>
    </row>
    <row r="400" spans="2:8" s="4" customFormat="1" ht="9.75" customHeight="1">
      <c r="B400" s="6" t="s">
        <v>149</v>
      </c>
      <c r="C400" s="4">
        <f aca="true" t="shared" si="64" ref="C400:H400">C399/118575</f>
        <v>0.2878684376976597</v>
      </c>
      <c r="D400" s="4">
        <f t="shared" si="64"/>
        <v>0.6678051865907654</v>
      </c>
      <c r="E400" s="4">
        <f t="shared" si="64"/>
        <v>0.009723803499894582</v>
      </c>
      <c r="F400" s="4">
        <f t="shared" si="64"/>
        <v>0.00931899641577061</v>
      </c>
      <c r="G400" s="4">
        <f t="shared" si="64"/>
        <v>0.01658865696816361</v>
      </c>
      <c r="H400" s="4">
        <f t="shared" si="64"/>
        <v>0.008694918827746152</v>
      </c>
    </row>
    <row r="401" spans="2:8" ht="4.5" customHeight="1">
      <c r="B401" s="7"/>
      <c r="C401" s="2"/>
      <c r="D401" s="2"/>
      <c r="E401" s="2"/>
      <c r="F401" s="2"/>
      <c r="G401" s="2"/>
      <c r="H401" s="2"/>
    </row>
    <row r="402" spans="1:8" ht="9.75" customHeight="1">
      <c r="A402" s="3" t="s">
        <v>132</v>
      </c>
      <c r="B402" s="7"/>
      <c r="C402" s="2"/>
      <c r="D402" s="2"/>
      <c r="E402" s="2"/>
      <c r="F402" s="2"/>
      <c r="G402" s="2"/>
      <c r="H402" s="2"/>
    </row>
    <row r="403" spans="2:8" ht="9.75" customHeight="1">
      <c r="B403" s="5" t="s">
        <v>127</v>
      </c>
      <c r="C403" s="2">
        <v>21227</v>
      </c>
      <c r="D403" s="2">
        <v>55312</v>
      </c>
      <c r="E403" s="2">
        <v>696</v>
      </c>
      <c r="F403" s="2">
        <v>911</v>
      </c>
      <c r="G403" s="2">
        <v>1649</v>
      </c>
      <c r="H403" s="2">
        <v>613</v>
      </c>
    </row>
    <row r="404" spans="2:8" ht="9.75" customHeight="1">
      <c r="B404" s="5" t="s">
        <v>131</v>
      </c>
      <c r="C404" s="2">
        <v>5019</v>
      </c>
      <c r="D404" s="2">
        <v>21809</v>
      </c>
      <c r="E404" s="2">
        <v>203</v>
      </c>
      <c r="F404" s="2">
        <v>318</v>
      </c>
      <c r="G404" s="2">
        <v>468</v>
      </c>
      <c r="H404" s="2">
        <v>129</v>
      </c>
    </row>
    <row r="405" spans="1:8" ht="9.75" customHeight="1">
      <c r="A405" s="3" t="s">
        <v>148</v>
      </c>
      <c r="C405" s="2">
        <v>26246</v>
      </c>
      <c r="D405" s="2">
        <v>77121</v>
      </c>
      <c r="E405" s="2">
        <v>899</v>
      </c>
      <c r="F405" s="2">
        <v>1229</v>
      </c>
      <c r="G405" s="2">
        <v>2117</v>
      </c>
      <c r="H405" s="2">
        <v>742</v>
      </c>
    </row>
    <row r="406" spans="2:8" s="4" customFormat="1" ht="9.75" customHeight="1">
      <c r="B406" s="6" t="s">
        <v>149</v>
      </c>
      <c r="C406" s="4">
        <f aca="true" t="shared" si="65" ref="C406:H406">C405/108356</f>
        <v>0.2422200893351545</v>
      </c>
      <c r="D406" s="4">
        <f t="shared" si="65"/>
        <v>0.7117372365166673</v>
      </c>
      <c r="E406" s="4">
        <f t="shared" si="65"/>
        <v>0.008296725608180443</v>
      </c>
      <c r="F406" s="4">
        <f t="shared" si="65"/>
        <v>0.011342242238547011</v>
      </c>
      <c r="G406" s="4">
        <f t="shared" si="65"/>
        <v>0.019537450625715234</v>
      </c>
      <c r="H406" s="4">
        <f t="shared" si="65"/>
        <v>0.006847797999187862</v>
      </c>
    </row>
    <row r="407" spans="2:8" ht="4.5" customHeight="1">
      <c r="B407" s="7"/>
      <c r="C407" s="2"/>
      <c r="D407" s="2"/>
      <c r="E407" s="2"/>
      <c r="F407" s="2"/>
      <c r="G407" s="2"/>
      <c r="H407" s="2"/>
    </row>
    <row r="408" spans="1:8" ht="9.75" customHeight="1">
      <c r="A408" s="3" t="s">
        <v>133</v>
      </c>
      <c r="B408" s="7"/>
      <c r="C408" s="2"/>
      <c r="D408" s="2"/>
      <c r="E408" s="2"/>
      <c r="F408" s="2"/>
      <c r="G408" s="2"/>
      <c r="H408" s="2"/>
    </row>
    <row r="409" spans="2:8" ht="9.75" customHeight="1">
      <c r="B409" s="5" t="s">
        <v>119</v>
      </c>
      <c r="C409" s="2">
        <v>31826</v>
      </c>
      <c r="D409" s="2">
        <v>85769</v>
      </c>
      <c r="E409" s="2">
        <v>858</v>
      </c>
      <c r="F409" s="2">
        <v>1506</v>
      </c>
      <c r="G409" s="2">
        <v>2728</v>
      </c>
      <c r="H409" s="2">
        <v>919</v>
      </c>
    </row>
    <row r="410" spans="1:8" ht="9.75" customHeight="1">
      <c r="A410" s="3" t="s">
        <v>148</v>
      </c>
      <c r="C410" s="2">
        <v>31826</v>
      </c>
      <c r="D410" s="2">
        <v>85769</v>
      </c>
      <c r="E410" s="2">
        <v>858</v>
      </c>
      <c r="F410" s="2">
        <v>1506</v>
      </c>
      <c r="G410" s="2">
        <v>2728</v>
      </c>
      <c r="H410" s="2">
        <v>919</v>
      </c>
    </row>
    <row r="411" spans="2:8" s="4" customFormat="1" ht="9.75" customHeight="1">
      <c r="B411" s="6" t="s">
        <v>149</v>
      </c>
      <c r="C411" s="4">
        <f aca="true" t="shared" si="66" ref="C411:H411">C410/123606</f>
        <v>0.25747941038460914</v>
      </c>
      <c r="D411" s="4">
        <f t="shared" si="66"/>
        <v>0.6938902642266557</v>
      </c>
      <c r="E411" s="4">
        <f t="shared" si="66"/>
        <v>0.006941410611135382</v>
      </c>
      <c r="F411" s="4">
        <f t="shared" si="66"/>
        <v>0.01218387456919567</v>
      </c>
      <c r="G411" s="4">
        <f t="shared" si="66"/>
        <v>0.022070126045661213</v>
      </c>
      <c r="H411" s="4">
        <f t="shared" si="66"/>
        <v>0.0074349141627429085</v>
      </c>
    </row>
    <row r="412" spans="2:8" ht="4.5" customHeight="1">
      <c r="B412" s="7"/>
      <c r="C412" s="2"/>
      <c r="D412" s="2"/>
      <c r="E412" s="2"/>
      <c r="F412" s="2"/>
      <c r="G412" s="2"/>
      <c r="H412" s="2"/>
    </row>
    <row r="413" spans="1:8" ht="9.75" customHeight="1">
      <c r="A413" s="3" t="s">
        <v>134</v>
      </c>
      <c r="B413" s="7"/>
      <c r="C413" s="2"/>
      <c r="D413" s="2"/>
      <c r="E413" s="2"/>
      <c r="F413" s="2"/>
      <c r="G413" s="2"/>
      <c r="H413" s="2"/>
    </row>
    <row r="414" spans="2:8" ht="9.75" customHeight="1">
      <c r="B414" s="5" t="s">
        <v>119</v>
      </c>
      <c r="C414" s="2">
        <v>24526</v>
      </c>
      <c r="D414" s="2">
        <v>64331</v>
      </c>
      <c r="E414" s="2">
        <v>680</v>
      </c>
      <c r="F414" s="2">
        <v>1370</v>
      </c>
      <c r="G414" s="2">
        <v>1938</v>
      </c>
      <c r="H414" s="2">
        <v>1138</v>
      </c>
    </row>
    <row r="415" spans="1:8" ht="9.75" customHeight="1">
      <c r="A415" s="3" t="s">
        <v>148</v>
      </c>
      <c r="C415" s="2">
        <v>24526</v>
      </c>
      <c r="D415" s="2">
        <v>64331</v>
      </c>
      <c r="E415" s="2">
        <v>680</v>
      </c>
      <c r="F415" s="2">
        <v>1370</v>
      </c>
      <c r="G415" s="2">
        <v>1938</v>
      </c>
      <c r="H415" s="2">
        <v>1138</v>
      </c>
    </row>
    <row r="416" spans="2:8" s="4" customFormat="1" ht="9.75" customHeight="1">
      <c r="B416" s="6" t="s">
        <v>149</v>
      </c>
      <c r="C416" s="4">
        <f aca="true" t="shared" si="67" ref="C416:H416">C415/93983</f>
        <v>0.260962088888416</v>
      </c>
      <c r="D416" s="4">
        <f t="shared" si="67"/>
        <v>0.684496132279242</v>
      </c>
      <c r="E416" s="4">
        <f t="shared" si="67"/>
        <v>0.007235351074130428</v>
      </c>
      <c r="F416" s="4">
        <f t="shared" si="67"/>
        <v>0.014577104369939245</v>
      </c>
      <c r="G416" s="4">
        <f t="shared" si="67"/>
        <v>0.02062075056127172</v>
      </c>
      <c r="H416" s="4">
        <f t="shared" si="67"/>
        <v>0.012108572827000627</v>
      </c>
    </row>
    <row r="417" spans="2:8" ht="4.5" customHeight="1">
      <c r="B417" s="7"/>
      <c r="C417" s="2"/>
      <c r="D417" s="2"/>
      <c r="E417" s="2"/>
      <c r="F417" s="2"/>
      <c r="G417" s="2"/>
      <c r="H417" s="2"/>
    </row>
    <row r="418" spans="1:8" ht="9.75" customHeight="1">
      <c r="A418" s="3" t="s">
        <v>135</v>
      </c>
      <c r="B418" s="7"/>
      <c r="C418" s="2"/>
      <c r="D418" s="2"/>
      <c r="E418" s="2"/>
      <c r="F418" s="2"/>
      <c r="G418" s="2"/>
      <c r="H418" s="2"/>
    </row>
    <row r="419" spans="2:8" ht="9.75" customHeight="1">
      <c r="B419" s="5" t="s">
        <v>119</v>
      </c>
      <c r="C419" s="2">
        <v>20419</v>
      </c>
      <c r="D419" s="2">
        <v>22279</v>
      </c>
      <c r="E419" s="2">
        <v>357</v>
      </c>
      <c r="F419" s="2">
        <v>1286</v>
      </c>
      <c r="G419" s="2">
        <v>756</v>
      </c>
      <c r="H419" s="2">
        <v>557</v>
      </c>
    </row>
    <row r="420" spans="1:8" ht="9.75" customHeight="1">
      <c r="A420" s="3" t="s">
        <v>148</v>
      </c>
      <c r="C420" s="2">
        <v>20419</v>
      </c>
      <c r="D420" s="2">
        <v>22279</v>
      </c>
      <c r="E420" s="2">
        <v>357</v>
      </c>
      <c r="F420" s="2">
        <v>1286</v>
      </c>
      <c r="G420" s="2">
        <v>756</v>
      </c>
      <c r="H420" s="2">
        <v>557</v>
      </c>
    </row>
    <row r="421" spans="2:8" s="4" customFormat="1" ht="9.75" customHeight="1">
      <c r="B421" s="6" t="s">
        <v>149</v>
      </c>
      <c r="C421" s="4">
        <f aca="true" t="shared" si="68" ref="C421:H421">C420/45654</f>
        <v>0.4472554431156087</v>
      </c>
      <c r="D421" s="4">
        <f t="shared" si="68"/>
        <v>0.4879966706093661</v>
      </c>
      <c r="E421" s="4">
        <f t="shared" si="68"/>
        <v>0.0078196872125115</v>
      </c>
      <c r="F421" s="4">
        <f t="shared" si="68"/>
        <v>0.028168397073640866</v>
      </c>
      <c r="G421" s="4">
        <f t="shared" si="68"/>
        <v>0.01655933762649494</v>
      </c>
      <c r="H421" s="4">
        <f t="shared" si="68"/>
        <v>0.012200464362377886</v>
      </c>
    </row>
    <row r="422" spans="2:8" ht="4.5" customHeight="1">
      <c r="B422" s="7"/>
      <c r="C422" s="2"/>
      <c r="D422" s="2"/>
      <c r="E422" s="2"/>
      <c r="F422" s="2"/>
      <c r="G422" s="2"/>
      <c r="H422" s="2"/>
    </row>
    <row r="423" spans="1:8" ht="9.75" customHeight="1">
      <c r="A423" s="3" t="s">
        <v>136</v>
      </c>
      <c r="B423" s="7"/>
      <c r="C423" s="2"/>
      <c r="D423" s="2"/>
      <c r="E423" s="2"/>
      <c r="F423" s="2"/>
      <c r="G423" s="2"/>
      <c r="H423" s="2"/>
    </row>
    <row r="424" spans="2:8" ht="9.75" customHeight="1">
      <c r="B424" s="5" t="s">
        <v>119</v>
      </c>
      <c r="C424" s="2">
        <v>34711</v>
      </c>
      <c r="D424" s="2">
        <v>96998</v>
      </c>
      <c r="E424" s="2">
        <v>942</v>
      </c>
      <c r="F424" s="2">
        <v>1828</v>
      </c>
      <c r="G424" s="2">
        <v>2627</v>
      </c>
      <c r="H424" s="2">
        <v>752</v>
      </c>
    </row>
    <row r="425" spans="1:8" ht="9.75" customHeight="1">
      <c r="A425" s="3" t="s">
        <v>148</v>
      </c>
      <c r="C425" s="2">
        <v>34711</v>
      </c>
      <c r="D425" s="2">
        <v>96998</v>
      </c>
      <c r="E425" s="2">
        <v>942</v>
      </c>
      <c r="F425" s="2">
        <v>1828</v>
      </c>
      <c r="G425" s="2">
        <v>2627</v>
      </c>
      <c r="H425" s="2">
        <v>752</v>
      </c>
    </row>
    <row r="426" spans="2:8" s="4" customFormat="1" ht="9.75" customHeight="1">
      <c r="B426" s="6" t="s">
        <v>149</v>
      </c>
      <c r="C426" s="4">
        <f aca="true" t="shared" si="69" ref="C426:H426">C425/137858</f>
        <v>0.25178807178400964</v>
      </c>
      <c r="D426" s="4">
        <f t="shared" si="69"/>
        <v>0.7036080604680178</v>
      </c>
      <c r="E426" s="4">
        <f t="shared" si="69"/>
        <v>0.00683311813605304</v>
      </c>
      <c r="F426" s="4">
        <f t="shared" si="69"/>
        <v>0.013260021181215454</v>
      </c>
      <c r="G426" s="4">
        <f t="shared" si="69"/>
        <v>0.019055840067315644</v>
      </c>
      <c r="H426" s="4">
        <f t="shared" si="69"/>
        <v>0.005454888363388415</v>
      </c>
    </row>
    <row r="427" spans="2:8" ht="4.5" customHeight="1">
      <c r="B427" s="7"/>
      <c r="C427" s="2"/>
      <c r="D427" s="2"/>
      <c r="E427" s="2"/>
      <c r="F427" s="2"/>
      <c r="G427" s="2"/>
      <c r="H427" s="2"/>
    </row>
    <row r="428" spans="1:8" ht="9.75" customHeight="1">
      <c r="A428" s="3" t="s">
        <v>137</v>
      </c>
      <c r="B428" s="7"/>
      <c r="C428" s="2"/>
      <c r="D428" s="2"/>
      <c r="E428" s="2"/>
      <c r="F428" s="2"/>
      <c r="G428" s="2"/>
      <c r="H428" s="2"/>
    </row>
    <row r="429" spans="2:8" ht="9.75" customHeight="1">
      <c r="B429" s="5" t="s">
        <v>119</v>
      </c>
      <c r="C429" s="2">
        <v>16408</v>
      </c>
      <c r="D429" s="2">
        <v>64634</v>
      </c>
      <c r="E429" s="2">
        <v>485</v>
      </c>
      <c r="F429" s="2">
        <v>743</v>
      </c>
      <c r="G429" s="2">
        <v>1910</v>
      </c>
      <c r="H429" s="2">
        <v>390</v>
      </c>
    </row>
    <row r="430" spans="2:8" ht="9.75" customHeight="1">
      <c r="B430" s="5" t="s">
        <v>127</v>
      </c>
      <c r="C430" s="2">
        <v>10945</v>
      </c>
      <c r="D430" s="2">
        <v>26180</v>
      </c>
      <c r="E430" s="2">
        <v>293</v>
      </c>
      <c r="F430" s="2">
        <v>380</v>
      </c>
      <c r="G430" s="2">
        <v>785</v>
      </c>
      <c r="H430" s="2">
        <v>233</v>
      </c>
    </row>
    <row r="431" spans="1:8" ht="9.75" customHeight="1">
      <c r="A431" s="3" t="s">
        <v>148</v>
      </c>
      <c r="C431" s="2">
        <v>27353</v>
      </c>
      <c r="D431" s="2">
        <v>90814</v>
      </c>
      <c r="E431" s="2">
        <v>778</v>
      </c>
      <c r="F431" s="2">
        <v>1123</v>
      </c>
      <c r="G431" s="2">
        <v>2695</v>
      </c>
      <c r="H431" s="2">
        <v>623</v>
      </c>
    </row>
    <row r="432" spans="2:8" s="4" customFormat="1" ht="9.75" customHeight="1">
      <c r="B432" s="6" t="s">
        <v>149</v>
      </c>
      <c r="C432" s="4">
        <f aca="true" t="shared" si="70" ref="C432:H432">C431/123386</f>
        <v>0.22168641499035546</v>
      </c>
      <c r="D432" s="4">
        <f t="shared" si="70"/>
        <v>0.7360154312482777</v>
      </c>
      <c r="E432" s="4">
        <f t="shared" si="70"/>
        <v>0.006305415525262185</v>
      </c>
      <c r="F432" s="4">
        <f t="shared" si="70"/>
        <v>0.009101518810886161</v>
      </c>
      <c r="G432" s="4">
        <f t="shared" si="70"/>
        <v>0.021842024216685848</v>
      </c>
      <c r="H432" s="4">
        <f t="shared" si="70"/>
        <v>0.0050491952085325725</v>
      </c>
    </row>
    <row r="433" spans="2:8" ht="4.5" customHeight="1">
      <c r="B433" s="7"/>
      <c r="C433" s="2"/>
      <c r="D433" s="2"/>
      <c r="E433" s="2"/>
      <c r="F433" s="2"/>
      <c r="G433" s="2"/>
      <c r="H433" s="2"/>
    </row>
    <row r="434" spans="1:8" ht="9.75" customHeight="1">
      <c r="A434" s="3" t="s">
        <v>138</v>
      </c>
      <c r="B434" s="7"/>
      <c r="C434" s="2"/>
      <c r="D434" s="2"/>
      <c r="E434" s="2"/>
      <c r="F434" s="2"/>
      <c r="G434" s="2"/>
      <c r="H434" s="2"/>
    </row>
    <row r="435" spans="2:8" ht="9.75" customHeight="1">
      <c r="B435" s="5" t="s">
        <v>119</v>
      </c>
      <c r="C435" s="2">
        <v>26715</v>
      </c>
      <c r="D435" s="2">
        <v>68144</v>
      </c>
      <c r="E435" s="2">
        <v>670</v>
      </c>
      <c r="F435" s="2">
        <v>1344</v>
      </c>
      <c r="G435" s="2">
        <v>2235</v>
      </c>
      <c r="H435" s="2">
        <v>770</v>
      </c>
    </row>
    <row r="436" spans="1:8" ht="9.75" customHeight="1">
      <c r="A436" s="3" t="s">
        <v>148</v>
      </c>
      <c r="C436" s="2">
        <v>26715</v>
      </c>
      <c r="D436" s="2">
        <v>68144</v>
      </c>
      <c r="E436" s="2">
        <v>670</v>
      </c>
      <c r="F436" s="2">
        <v>1344</v>
      </c>
      <c r="G436" s="2">
        <v>2235</v>
      </c>
      <c r="H436" s="2">
        <v>770</v>
      </c>
    </row>
    <row r="437" spans="2:8" s="4" customFormat="1" ht="9.75" customHeight="1">
      <c r="B437" s="6" t="s">
        <v>149</v>
      </c>
      <c r="C437" s="4">
        <f aca="true" t="shared" si="71" ref="C437:H437">C436/99878</f>
        <v>0.26747632111175634</v>
      </c>
      <c r="D437" s="4">
        <f t="shared" si="71"/>
        <v>0.6822723722941989</v>
      </c>
      <c r="E437" s="4">
        <f t="shared" si="71"/>
        <v>0.006708183984461043</v>
      </c>
      <c r="F437" s="4">
        <f t="shared" si="71"/>
        <v>0.013456416828530807</v>
      </c>
      <c r="G437" s="4">
        <f t="shared" si="71"/>
        <v>0.022377300306373776</v>
      </c>
      <c r="H437" s="4">
        <f t="shared" si="71"/>
        <v>0.007709405474679108</v>
      </c>
    </row>
    <row r="438" spans="2:8" ht="4.5" customHeight="1">
      <c r="B438" s="7"/>
      <c r="C438" s="2"/>
      <c r="D438" s="2"/>
      <c r="E438" s="2"/>
      <c r="F438" s="2"/>
      <c r="G438" s="2"/>
      <c r="H438" s="2"/>
    </row>
    <row r="439" spans="1:8" ht="9.75" customHeight="1">
      <c r="A439" s="3" t="s">
        <v>139</v>
      </c>
      <c r="B439" s="7"/>
      <c r="C439" s="2"/>
      <c r="D439" s="2"/>
      <c r="E439" s="2"/>
      <c r="F439" s="2"/>
      <c r="G439" s="2"/>
      <c r="H439" s="2"/>
    </row>
    <row r="440" spans="2:8" ht="9.75" customHeight="1">
      <c r="B440" s="5" t="s">
        <v>119</v>
      </c>
      <c r="C440" s="2">
        <v>15811</v>
      </c>
      <c r="D440" s="2">
        <v>56751</v>
      </c>
      <c r="E440" s="2">
        <v>419</v>
      </c>
      <c r="F440" s="2">
        <v>879</v>
      </c>
      <c r="G440" s="2">
        <v>1696</v>
      </c>
      <c r="H440" s="2">
        <v>386</v>
      </c>
    </row>
    <row r="441" spans="2:8" ht="9.75" customHeight="1">
      <c r="B441" s="5" t="s">
        <v>131</v>
      </c>
      <c r="C441" s="2">
        <v>11254</v>
      </c>
      <c r="D441" s="2">
        <v>28647</v>
      </c>
      <c r="E441" s="2">
        <v>358</v>
      </c>
      <c r="F441" s="2">
        <v>574</v>
      </c>
      <c r="G441" s="2">
        <v>664</v>
      </c>
      <c r="H441" s="2">
        <v>305</v>
      </c>
    </row>
    <row r="442" spans="1:8" ht="9.75" customHeight="1">
      <c r="A442" s="3" t="s">
        <v>148</v>
      </c>
      <c r="C442" s="2">
        <v>27065</v>
      </c>
      <c r="D442" s="2">
        <v>85398</v>
      </c>
      <c r="E442" s="2">
        <v>777</v>
      </c>
      <c r="F442" s="2">
        <v>1453</v>
      </c>
      <c r="G442" s="2">
        <v>2360</v>
      </c>
      <c r="H442" s="2">
        <v>691</v>
      </c>
    </row>
    <row r="443" spans="2:8" s="4" customFormat="1" ht="9.75" customHeight="1">
      <c r="B443" s="6" t="s">
        <v>149</v>
      </c>
      <c r="C443" s="4">
        <f aca="true" t="shared" si="72" ref="C443:H443">C442/117745</f>
        <v>0.22986114060045013</v>
      </c>
      <c r="D443" s="4">
        <f t="shared" si="72"/>
        <v>0.7252792050617861</v>
      </c>
      <c r="E443" s="4">
        <f t="shared" si="72"/>
        <v>0.006599006327232579</v>
      </c>
      <c r="F443" s="4">
        <f t="shared" si="72"/>
        <v>0.012340226761221283</v>
      </c>
      <c r="G443" s="4">
        <f t="shared" si="72"/>
        <v>0.020043313941143996</v>
      </c>
      <c r="H443" s="4">
        <f t="shared" si="72"/>
        <v>0.0058686143785298735</v>
      </c>
    </row>
    <row r="444" spans="2:8" ht="4.5" customHeight="1">
      <c r="B444" s="7"/>
      <c r="C444" s="2"/>
      <c r="D444" s="2"/>
      <c r="E444" s="2"/>
      <c r="F444" s="2"/>
      <c r="G444" s="2"/>
      <c r="H444" s="2"/>
    </row>
    <row r="445" spans="1:8" ht="9.75" customHeight="1">
      <c r="A445" s="3" t="s">
        <v>140</v>
      </c>
      <c r="B445" s="7"/>
      <c r="C445" s="2"/>
      <c r="D445" s="2"/>
      <c r="E445" s="2"/>
      <c r="F445" s="2"/>
      <c r="G445" s="2"/>
      <c r="H445" s="2"/>
    </row>
    <row r="446" spans="2:8" ht="9.75" customHeight="1">
      <c r="B446" s="5" t="s">
        <v>131</v>
      </c>
      <c r="C446" s="2">
        <v>35639</v>
      </c>
      <c r="D446" s="2">
        <v>98524</v>
      </c>
      <c r="E446" s="2">
        <v>854</v>
      </c>
      <c r="F446" s="2">
        <v>2266</v>
      </c>
      <c r="G446" s="2">
        <v>1905</v>
      </c>
      <c r="H446" s="2">
        <v>801</v>
      </c>
    </row>
    <row r="447" spans="1:8" ht="9.75" customHeight="1">
      <c r="A447" s="3" t="s">
        <v>148</v>
      </c>
      <c r="C447" s="2">
        <v>35639</v>
      </c>
      <c r="D447" s="2">
        <v>98524</v>
      </c>
      <c r="E447" s="2">
        <v>854</v>
      </c>
      <c r="F447" s="2">
        <v>2266</v>
      </c>
      <c r="G447" s="2">
        <v>1905</v>
      </c>
      <c r="H447" s="2">
        <v>801</v>
      </c>
    </row>
    <row r="448" spans="2:8" s="4" customFormat="1" ht="9.75" customHeight="1">
      <c r="B448" s="6" t="s">
        <v>149</v>
      </c>
      <c r="C448" s="4">
        <f aca="true" t="shared" si="73" ref="C448:H448">C447/139991</f>
        <v>0.254580651613318</v>
      </c>
      <c r="D448" s="4">
        <f t="shared" si="73"/>
        <v>0.7037881006636141</v>
      </c>
      <c r="E448" s="4">
        <f t="shared" si="73"/>
        <v>0.006100392168067947</v>
      </c>
      <c r="F448" s="4">
        <f t="shared" si="73"/>
        <v>0.01618675486281261</v>
      </c>
      <c r="G448" s="4">
        <f t="shared" si="73"/>
        <v>0.013608017658278033</v>
      </c>
      <c r="H448" s="4">
        <f t="shared" si="73"/>
        <v>0.00572179640119722</v>
      </c>
    </row>
    <row r="449" spans="2:8" ht="4.5" customHeight="1">
      <c r="B449" s="7"/>
      <c r="C449" s="2"/>
      <c r="D449" s="2"/>
      <c r="E449" s="2"/>
      <c r="F449" s="2"/>
      <c r="G449" s="2"/>
      <c r="H449" s="2"/>
    </row>
    <row r="450" spans="1:8" ht="9.75" customHeight="1">
      <c r="A450" s="3" t="s">
        <v>141</v>
      </c>
      <c r="B450" s="7"/>
      <c r="C450" s="2"/>
      <c r="D450" s="2"/>
      <c r="E450" s="2"/>
      <c r="F450" s="2"/>
      <c r="G450" s="2"/>
      <c r="H450" s="2"/>
    </row>
    <row r="451" spans="2:8" ht="9.75" customHeight="1">
      <c r="B451" s="5" t="s">
        <v>131</v>
      </c>
      <c r="C451" s="2">
        <v>37193</v>
      </c>
      <c r="D451" s="2">
        <v>103567</v>
      </c>
      <c r="E451" s="2">
        <v>646</v>
      </c>
      <c r="F451" s="2">
        <v>2133</v>
      </c>
      <c r="G451" s="2">
        <v>1626</v>
      </c>
      <c r="H451" s="2">
        <v>600</v>
      </c>
    </row>
    <row r="452" spans="1:8" ht="9.75" customHeight="1">
      <c r="A452" s="3" t="s">
        <v>148</v>
      </c>
      <c r="C452" s="2">
        <v>37193</v>
      </c>
      <c r="D452" s="2">
        <v>103567</v>
      </c>
      <c r="E452" s="2">
        <v>646</v>
      </c>
      <c r="F452" s="2">
        <v>2133</v>
      </c>
      <c r="G452" s="2">
        <v>1626</v>
      </c>
      <c r="H452" s="2">
        <v>600</v>
      </c>
    </row>
    <row r="453" spans="2:8" s="4" customFormat="1" ht="9.75" customHeight="1">
      <c r="B453" s="6" t="s">
        <v>149</v>
      </c>
      <c r="C453" s="4">
        <f aca="true" t="shared" si="74" ref="C453:H453">C452/145774</f>
        <v>0.255141520435743</v>
      </c>
      <c r="D453" s="4">
        <f t="shared" si="74"/>
        <v>0.7104627711388862</v>
      </c>
      <c r="E453" s="4">
        <f t="shared" si="74"/>
        <v>0.0044315172801734195</v>
      </c>
      <c r="F453" s="4">
        <f t="shared" si="74"/>
        <v>0.014632238945216569</v>
      </c>
      <c r="G453" s="4">
        <f t="shared" si="74"/>
        <v>0.01115425247300616</v>
      </c>
      <c r="H453" s="4">
        <f t="shared" si="74"/>
        <v>0.004115960322142494</v>
      </c>
    </row>
    <row r="454" spans="2:8" ht="4.5" customHeight="1">
      <c r="B454" s="7"/>
      <c r="C454" s="2"/>
      <c r="D454" s="2"/>
      <c r="E454" s="2"/>
      <c r="F454" s="2"/>
      <c r="G454" s="2"/>
      <c r="H454" s="2"/>
    </row>
    <row r="455" spans="1:8" ht="9.75" customHeight="1">
      <c r="A455" s="3" t="s">
        <v>142</v>
      </c>
      <c r="B455" s="7"/>
      <c r="C455" s="2"/>
      <c r="D455" s="2"/>
      <c r="E455" s="2"/>
      <c r="F455" s="2"/>
      <c r="G455" s="2"/>
      <c r="H455" s="2"/>
    </row>
    <row r="456" spans="2:8" ht="9.75" customHeight="1">
      <c r="B456" s="5" t="s">
        <v>131</v>
      </c>
      <c r="C456" s="2">
        <v>48143</v>
      </c>
      <c r="D456" s="2">
        <v>68827</v>
      </c>
      <c r="E456" s="2">
        <v>810</v>
      </c>
      <c r="F456" s="2">
        <v>3594</v>
      </c>
      <c r="G456" s="2">
        <v>1604</v>
      </c>
      <c r="H456" s="2">
        <v>1059</v>
      </c>
    </row>
    <row r="457" spans="1:8" ht="9.75" customHeight="1">
      <c r="A457" s="3" t="s">
        <v>148</v>
      </c>
      <c r="C457" s="2">
        <v>48143</v>
      </c>
      <c r="D457" s="2">
        <v>68827</v>
      </c>
      <c r="E457" s="2">
        <v>810</v>
      </c>
      <c r="F457" s="2">
        <v>3594</v>
      </c>
      <c r="G457" s="2">
        <v>1604</v>
      </c>
      <c r="H457" s="2">
        <v>1059</v>
      </c>
    </row>
    <row r="458" spans="2:8" s="4" customFormat="1" ht="9.75" customHeight="1">
      <c r="B458" s="6" t="s">
        <v>149</v>
      </c>
      <c r="C458" s="4">
        <f aca="true" t="shared" si="75" ref="C458:H458">C457/124048</f>
        <v>0.38809976783180705</v>
      </c>
      <c r="D458" s="4">
        <f t="shared" si="75"/>
        <v>0.5548416741906359</v>
      </c>
      <c r="E458" s="4">
        <f t="shared" si="75"/>
        <v>0.00652973042693151</v>
      </c>
      <c r="F458" s="4">
        <f t="shared" si="75"/>
        <v>0.028972655746162777</v>
      </c>
      <c r="G458" s="4">
        <f t="shared" si="75"/>
        <v>0.012930478524442152</v>
      </c>
      <c r="H458" s="4">
        <f t="shared" si="75"/>
        <v>0.00853701792854379</v>
      </c>
    </row>
    <row r="459" spans="2:8" ht="4.5" customHeight="1">
      <c r="B459" s="7"/>
      <c r="C459" s="2"/>
      <c r="D459" s="2"/>
      <c r="E459" s="2"/>
      <c r="F459" s="2"/>
      <c r="G459" s="2"/>
      <c r="H459" s="2"/>
    </row>
    <row r="460" spans="1:8" ht="9.75" customHeight="1">
      <c r="A460" s="3" t="s">
        <v>143</v>
      </c>
      <c r="B460" s="7"/>
      <c r="C460" s="2"/>
      <c r="D460" s="2"/>
      <c r="E460" s="2"/>
      <c r="F460" s="2"/>
      <c r="G460" s="2"/>
      <c r="H460" s="2"/>
    </row>
    <row r="461" spans="2:8" ht="9.75" customHeight="1">
      <c r="B461" s="5" t="s">
        <v>131</v>
      </c>
      <c r="C461" s="2">
        <v>29661</v>
      </c>
      <c r="D461" s="2">
        <v>90932</v>
      </c>
      <c r="E461" s="2">
        <v>742</v>
      </c>
      <c r="F461" s="2">
        <v>1416</v>
      </c>
      <c r="G461" s="2">
        <v>1337</v>
      </c>
      <c r="H461" s="2">
        <v>684</v>
      </c>
    </row>
    <row r="462" spans="1:8" ht="9.75" customHeight="1">
      <c r="A462" s="3" t="s">
        <v>148</v>
      </c>
      <c r="C462" s="2">
        <v>29661</v>
      </c>
      <c r="D462" s="2">
        <v>90932</v>
      </c>
      <c r="E462" s="2">
        <v>742</v>
      </c>
      <c r="F462" s="2">
        <v>1416</v>
      </c>
      <c r="G462" s="2">
        <v>1337</v>
      </c>
      <c r="H462" s="2">
        <v>684</v>
      </c>
    </row>
    <row r="463" spans="2:8" s="4" customFormat="1" ht="9.75" customHeight="1">
      <c r="B463" s="6" t="s">
        <v>149</v>
      </c>
      <c r="C463" s="4">
        <f aca="true" t="shared" si="76" ref="C463:H463">C462/124786</f>
        <v>0.23769493372653983</v>
      </c>
      <c r="D463" s="4">
        <f t="shared" si="76"/>
        <v>0.7287035404612697</v>
      </c>
      <c r="E463" s="4">
        <f t="shared" si="76"/>
        <v>0.005946179859920183</v>
      </c>
      <c r="F463" s="4">
        <f t="shared" si="76"/>
        <v>0.01134742679467248</v>
      </c>
      <c r="G463" s="4">
        <f t="shared" si="76"/>
        <v>0.010714342955139199</v>
      </c>
      <c r="H463" s="4">
        <f t="shared" si="76"/>
        <v>0.005481384129629926</v>
      </c>
    </row>
    <row r="464" spans="2:8" ht="4.5" customHeight="1">
      <c r="B464" s="7"/>
      <c r="C464" s="2"/>
      <c r="D464" s="2"/>
      <c r="E464" s="2"/>
      <c r="F464" s="2"/>
      <c r="G464" s="2"/>
      <c r="H464" s="2"/>
    </row>
    <row r="465" spans="1:8" ht="9.75" customHeight="1">
      <c r="A465" s="3" t="s">
        <v>144</v>
      </c>
      <c r="B465" s="7"/>
      <c r="C465" s="2"/>
      <c r="D465" s="2"/>
      <c r="E465" s="2"/>
      <c r="F465" s="2"/>
      <c r="G465" s="2"/>
      <c r="H465" s="2"/>
    </row>
    <row r="466" spans="2:8" ht="9.75" customHeight="1">
      <c r="B466" s="5" t="s">
        <v>131</v>
      </c>
      <c r="C466" s="2">
        <v>39469</v>
      </c>
      <c r="D466" s="2">
        <v>63398</v>
      </c>
      <c r="E466" s="2">
        <v>623</v>
      </c>
      <c r="F466" s="2">
        <v>1715</v>
      </c>
      <c r="G466" s="2">
        <v>1120</v>
      </c>
      <c r="H466" s="2">
        <v>941</v>
      </c>
    </row>
    <row r="467" spans="1:8" ht="9.75" customHeight="1">
      <c r="A467" s="3" t="s">
        <v>148</v>
      </c>
      <c r="C467" s="2">
        <v>39469</v>
      </c>
      <c r="D467" s="2">
        <v>63398</v>
      </c>
      <c r="E467" s="2">
        <v>623</v>
      </c>
      <c r="F467" s="2">
        <v>1715</v>
      </c>
      <c r="G467" s="2">
        <v>1120</v>
      </c>
      <c r="H467" s="2">
        <v>941</v>
      </c>
    </row>
    <row r="468" spans="2:8" s="4" customFormat="1" ht="9.75" customHeight="1">
      <c r="B468" s="6" t="s">
        <v>149</v>
      </c>
      <c r="C468" s="4">
        <f aca="true" t="shared" si="77" ref="C468:H468">C467/107272</f>
        <v>0.36793385039898574</v>
      </c>
      <c r="D468" s="4">
        <f t="shared" si="77"/>
        <v>0.5910023118800806</v>
      </c>
      <c r="E468" s="4">
        <f t="shared" si="77"/>
        <v>0.005807666492654188</v>
      </c>
      <c r="F468" s="4">
        <f t="shared" si="77"/>
        <v>0.0159873965247222</v>
      </c>
      <c r="G468" s="4">
        <f t="shared" si="77"/>
        <v>0.010440748750838988</v>
      </c>
      <c r="H468" s="4">
        <f t="shared" si="77"/>
        <v>0.008772093370124544</v>
      </c>
    </row>
    <row r="469" spans="2:8" ht="4.5" customHeight="1">
      <c r="B469" s="7"/>
      <c r="C469" s="2"/>
      <c r="D469" s="2"/>
      <c r="E469" s="2"/>
      <c r="F469" s="2"/>
      <c r="G469" s="2"/>
      <c r="H469" s="2"/>
    </row>
    <row r="470" spans="1:8" ht="9.75" customHeight="1">
      <c r="A470" s="3" t="s">
        <v>145</v>
      </c>
      <c r="B470" s="7"/>
      <c r="C470" s="2"/>
      <c r="D470" s="2"/>
      <c r="E470" s="2"/>
      <c r="F470" s="2"/>
      <c r="G470" s="2"/>
      <c r="H470" s="2"/>
    </row>
    <row r="471" spans="2:8" ht="9.75" customHeight="1">
      <c r="B471" s="5" t="s">
        <v>131</v>
      </c>
      <c r="C471" s="2">
        <v>28560</v>
      </c>
      <c r="D471" s="2">
        <v>33355</v>
      </c>
      <c r="E471" s="2">
        <v>496</v>
      </c>
      <c r="F471" s="2">
        <v>1637</v>
      </c>
      <c r="G471" s="2">
        <v>720</v>
      </c>
      <c r="H471" s="2">
        <v>906</v>
      </c>
    </row>
    <row r="472" spans="1:8" ht="9.75" customHeight="1">
      <c r="A472" s="3" t="s">
        <v>148</v>
      </c>
      <c r="C472" s="2">
        <v>28560</v>
      </c>
      <c r="D472" s="2">
        <v>33355</v>
      </c>
      <c r="E472" s="2">
        <v>496</v>
      </c>
      <c r="F472" s="2">
        <v>1637</v>
      </c>
      <c r="G472" s="2">
        <v>720</v>
      </c>
      <c r="H472" s="2">
        <v>906</v>
      </c>
    </row>
    <row r="473" spans="2:8" s="4" customFormat="1" ht="9.75" customHeight="1">
      <c r="B473" s="6" t="s">
        <v>149</v>
      </c>
      <c r="C473" s="4">
        <f aca="true" t="shared" si="78" ref="C473:H473">C472/65683</f>
        <v>0.43481570573816664</v>
      </c>
      <c r="D473" s="4">
        <f t="shared" si="78"/>
        <v>0.5078178524123441</v>
      </c>
      <c r="E473" s="4">
        <f t="shared" si="78"/>
        <v>0.007551421220102614</v>
      </c>
      <c r="F473" s="4">
        <f t="shared" si="78"/>
        <v>0.02492273495424996</v>
      </c>
      <c r="G473" s="4">
        <f t="shared" si="78"/>
        <v>0.010961740480794117</v>
      </c>
      <c r="H473" s="4">
        <f t="shared" si="78"/>
        <v>0.013793523438332598</v>
      </c>
    </row>
    <row r="474" spans="2:8" ht="4.5" customHeight="1">
      <c r="B474" s="7"/>
      <c r="C474" s="2"/>
      <c r="D474" s="2"/>
      <c r="E474" s="2"/>
      <c r="F474" s="2"/>
      <c r="G474" s="2"/>
      <c r="H474" s="2"/>
    </row>
    <row r="475" spans="1:8" ht="9.75" customHeight="1">
      <c r="A475" s="3" t="s">
        <v>147</v>
      </c>
      <c r="B475" s="7"/>
      <c r="C475" s="2"/>
      <c r="D475" s="2"/>
      <c r="E475" s="2"/>
      <c r="F475" s="2"/>
      <c r="G475" s="2"/>
      <c r="H475" s="2"/>
    </row>
    <row r="476" spans="2:8" ht="9.75" customHeight="1">
      <c r="B476" s="5" t="s">
        <v>146</v>
      </c>
      <c r="C476" s="2">
        <v>10024</v>
      </c>
      <c r="D476" s="2">
        <v>10363</v>
      </c>
      <c r="E476" s="2">
        <v>239</v>
      </c>
      <c r="F476" s="2">
        <v>706</v>
      </c>
      <c r="G476" s="2">
        <v>273</v>
      </c>
      <c r="H476" s="2">
        <v>569</v>
      </c>
    </row>
    <row r="477" spans="2:8" ht="9.75" customHeight="1">
      <c r="B477" s="5" t="s">
        <v>127</v>
      </c>
      <c r="C477" s="2">
        <v>22708</v>
      </c>
      <c r="D477" s="2">
        <v>36743</v>
      </c>
      <c r="E477" s="2">
        <v>392</v>
      </c>
      <c r="F477" s="2">
        <v>852</v>
      </c>
      <c r="G477" s="2">
        <v>603</v>
      </c>
      <c r="H477" s="2">
        <v>660</v>
      </c>
    </row>
    <row r="478" spans="1:8" ht="9.75" customHeight="1">
      <c r="A478" s="3" t="s">
        <v>148</v>
      </c>
      <c r="C478" s="2">
        <v>32732</v>
      </c>
      <c r="D478" s="2">
        <v>47106</v>
      </c>
      <c r="E478" s="2">
        <v>631</v>
      </c>
      <c r="F478" s="2">
        <v>1558</v>
      </c>
      <c r="G478" s="2">
        <v>876</v>
      </c>
      <c r="H478" s="2">
        <v>1229</v>
      </c>
    </row>
    <row r="479" spans="2:8" s="4" customFormat="1" ht="9.75" customHeight="1">
      <c r="B479" s="6" t="s">
        <v>149</v>
      </c>
      <c r="C479" s="4">
        <f aca="true" t="shared" si="79" ref="C479:H479">C478/84132</f>
        <v>0.3890552940617125</v>
      </c>
      <c r="D479" s="4">
        <f t="shared" si="79"/>
        <v>0.559905862216517</v>
      </c>
      <c r="E479" s="4">
        <f t="shared" si="79"/>
        <v>0.007500118860837731</v>
      </c>
      <c r="F479" s="4">
        <f t="shared" si="79"/>
        <v>0.018518518518518517</v>
      </c>
      <c r="G479" s="4">
        <f t="shared" si="79"/>
        <v>0.010412209385251748</v>
      </c>
      <c r="H479" s="4">
        <f t="shared" si="79"/>
        <v>0.014607996957162554</v>
      </c>
    </row>
    <row r="480" spans="2:8" ht="4.5" customHeight="1">
      <c r="B480" s="7"/>
      <c r="C480" s="2"/>
      <c r="D480" s="2"/>
      <c r="E480" s="2"/>
      <c r="F480" s="2"/>
      <c r="G480" s="2"/>
      <c r="H480" s="2"/>
    </row>
    <row r="481" spans="2:8" ht="9">
      <c r="B481" s="7"/>
      <c r="C481" s="2"/>
      <c r="D481" s="2"/>
      <c r="E481" s="2"/>
      <c r="F481" s="2"/>
      <c r="G481" s="2"/>
      <c r="H481" s="2"/>
    </row>
  </sheetData>
  <printOptions/>
  <pageMargins left="0.8999999999999999" right="0.8999999999999999" top="1" bottom="0.8" header="0.3" footer="0.3"/>
  <pageSetup firstPageNumber="39" useFirstPageNumber="1" fitToHeight="0" fitToWidth="0" horizontalDpi="600" verticalDpi="600" orientation="portrait" r:id="rId1"/>
  <headerFooter alignWithMargins="0">
    <oddHeader>&amp;C&amp;"Arial,Bold"&amp;11Supplement to the Statement of Vote
Counties by Assembly Districts
for Governor</oddHeader>
    <oddFooter>&amp;C&amp;"Arial,Bold"&amp;8&amp;P</oddFooter>
  </headerFooter>
  <rowBreaks count="3" manualBreakCount="3">
    <brk id="69" max="7" man="1"/>
    <brk id="207" max="7" man="1"/>
    <brk id="3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2007-04-04T00:58:39Z</cp:lastPrinted>
  <dcterms:created xsi:type="dcterms:W3CDTF">2007-03-19T18:21:29Z</dcterms:created>
  <dcterms:modified xsi:type="dcterms:W3CDTF">2007-04-04T00:58:40Z</dcterms:modified>
  <cp:category/>
  <cp:version/>
  <cp:contentType/>
  <cp:contentStatus/>
</cp:coreProperties>
</file>