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<sst xmlns="http://schemas.openxmlformats.org/spreadsheetml/2006/main" count="291" uniqueCount="125">
  <si>
    <t>Barack Obama</t>
  </si>
  <si>
    <t>John McCain</t>
  </si>
  <si>
    <t>Cynthia McKinney</t>
  </si>
  <si>
    <t>Ralph Nader</t>
  </si>
  <si>
    <t>DEM</t>
  </si>
  <si>
    <t>REP</t>
  </si>
  <si>
    <t>AI</t>
  </si>
  <si>
    <t>GRN</t>
  </si>
  <si>
    <t>LIB</t>
  </si>
  <si>
    <t>PF</t>
  </si>
  <si>
    <t>Del Norte</t>
  </si>
  <si>
    <t>Humboldt</t>
  </si>
  <si>
    <t>Lake</t>
  </si>
  <si>
    <t>Mendocino</t>
  </si>
  <si>
    <t>Napa</t>
  </si>
  <si>
    <t>Sonoma</t>
  </si>
  <si>
    <t>Yolo</t>
  </si>
  <si>
    <t>Butte</t>
  </si>
  <si>
    <t>Colusa</t>
  </si>
  <si>
    <t>Glenn</t>
  </si>
  <si>
    <t>Shasta</t>
  </si>
  <si>
    <t>Siskiyou</t>
  </si>
  <si>
    <t>Sutter</t>
  </si>
  <si>
    <t>Tehama</t>
  </si>
  <si>
    <t>Trinity</t>
  </si>
  <si>
    <t>Yuba</t>
  </si>
  <si>
    <t>Alpine</t>
  </si>
  <si>
    <t>Amador</t>
  </si>
  <si>
    <t>Calaveras</t>
  </si>
  <si>
    <t>Sacramento</t>
  </si>
  <si>
    <t>Solano</t>
  </si>
  <si>
    <t>El Dorado</t>
  </si>
  <si>
    <t>Lassen</t>
  </si>
  <si>
    <t>Modoc</t>
  </si>
  <si>
    <t>Nevada</t>
  </si>
  <si>
    <t>Placer</t>
  </si>
  <si>
    <t>Plumas</t>
  </si>
  <si>
    <t>Sierra</t>
  </si>
  <si>
    <t>Marin</t>
  </si>
  <si>
    <t>Contra Costa</t>
  </si>
  <si>
    <t>San Francisco</t>
  </si>
  <si>
    <t>Alameda</t>
  </si>
  <si>
    <t>San Joaquin</t>
  </si>
  <si>
    <t>Santa Clara</t>
  </si>
  <si>
    <t>San Mateo</t>
  </si>
  <si>
    <t>Santa Cruz</t>
  </si>
  <si>
    <t>Monterey</t>
  </si>
  <si>
    <t>San Benito</t>
  </si>
  <si>
    <t>Fresno</t>
  </si>
  <si>
    <t>Madera</t>
  </si>
  <si>
    <t>Merced</t>
  </si>
  <si>
    <t>Stanislaus</t>
  </si>
  <si>
    <t>Mariposa</t>
  </si>
  <si>
    <t>Tuolumne</t>
  </si>
  <si>
    <t>Kern</t>
  </si>
  <si>
    <t>Kings</t>
  </si>
  <si>
    <t>Tulare</t>
  </si>
  <si>
    <t>Los Angeles</t>
  </si>
  <si>
    <t>San Luis Obispo</t>
  </si>
  <si>
    <t>Santa Barbara</t>
  </si>
  <si>
    <t>Ventura</t>
  </si>
  <si>
    <t>Inyo</t>
  </si>
  <si>
    <t>Mono</t>
  </si>
  <si>
    <t>San Bernardino</t>
  </si>
  <si>
    <t>Orange</t>
  </si>
  <si>
    <t>Riverside</t>
  </si>
  <si>
    <t>San Diego</t>
  </si>
  <si>
    <t>Imperial</t>
  </si>
  <si>
    <t>District Totals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</si>
  <si>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</si>
  <si>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</si>
  <si>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</si>
  <si>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</si>
  <si>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</si>
  <si>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</si>
  <si>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</si>
  <si>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</si>
  <si>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Congressional District 9</t>
  </si>
  <si>
    <t>Congressional District 10</t>
  </si>
  <si>
    <t>Congressional District 11</t>
  </si>
  <si>
    <t>Congressional District 12</t>
  </si>
  <si>
    <t>Congressional District 13</t>
  </si>
  <si>
    <t>Congressional District 14</t>
  </si>
  <si>
    <t>Congressional District 15</t>
  </si>
  <si>
    <t>Congressional District 16</t>
  </si>
  <si>
    <t>Congressional District 17</t>
  </si>
  <si>
    <t>Congressional District 18</t>
  </si>
  <si>
    <t>Congressional District 19</t>
  </si>
  <si>
    <t>Congressional District 20</t>
  </si>
  <si>
    <t>Congressional District 21</t>
  </si>
  <si>
    <t>Congressional District 22</t>
  </si>
  <si>
    <t>Congressional District 23</t>
  </si>
  <si>
    <t>Congressional District 24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</si>
  <si>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</si>
  <si>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</si>
  <si>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</si>
  <si>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</si>
  <si>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</si>
  <si>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</si>
  <si>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</si>
  <si>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</si>
  <si>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</si>
  <si>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</si>
  <si>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</si>
  <si>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Congressional District 36</t>
  </si>
  <si>
    <t>Congressional District 37</t>
  </si>
  <si>
    <t>Congressional District 38</t>
  </si>
  <si>
    <t>Congressional District 39</t>
  </si>
  <si>
    <t>Congressional District 40</t>
  </si>
  <si>
    <t>Congressional District 41</t>
  </si>
  <si>
    <t>Congressional District 42</t>
  </si>
  <si>
    <t>Congressional District 43</t>
  </si>
  <si>
    <t>Congressional District 44</t>
  </si>
  <si>
    <t>Congressional District 45</t>
  </si>
  <si>
    <t>Congressional District 46</t>
  </si>
  <si>
    <t>Congressional District 47</t>
  </si>
  <si>
    <t>Congressional District 48</t>
  </si>
  <si>
    <t>Congressional District 49</t>
  </si>
  <si>
    <t>Congressional District 50</t>
  </si>
  <si>
    <t>Congressional District 51</t>
  </si>
  <si>
    <t>Congressional District 52</t>
  </si>
  <si>
    <t>Congressional District 53</t>
  </si>
  <si>
    <t>Bob       Barr</t>
  </si>
  <si>
    <t>Alan     Keyes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</si>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</sst>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tabSelected="1" showOutlineSymbols="0" view="pageBreakPreview" zoomScaleSheetLayoutView="100" workbookViewId="0" topLeftCell="A22">
      <selection activeCell="R287" sqref="R287"/>
    </sheetView>
  </sheetViews>
  <sheetFormatPr defaultColWidth="9.140625" defaultRowHeight="12.75" customHeight="1"/>
  <cols>
    <col min="1" max="1" width="2.7109375" style="1" customWidth="1"/>
    <col min="2" max="2" width="20.7109375" style="5" customWidth="1"/>
    <col min="3" max="16384" width="7.7109375" style="1" customWidth="1"/>
  </cols>
  <sheetData>
    <row r="1" spans="3:8" s="8" customFormat="1" ht="22.5" customHeight="1">
      <c r="C1" s="8" t="s">
        <v>0</v>
      </c>
      <c r="D1" s="8" t="s">
        <v>1</v>
      </c>
      <c r="E1" s="8" t="s">
        <v>123</v>
      </c>
      <c r="F1" s="8" t="s">
        <v>2</v>
      </c>
      <c r="G1" s="8" t="s">
        <v>122</v>
      </c>
      <c r="H1" s="8" t="s">
        <v>3</v>
      </c>
    </row>
    <row r="2" spans="3:8" s="12" customFormat="1" ht="9"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</row>
    <row r="3" spans="1:2" s="11" customFormat="1" ht="10.5" customHeight="1">
      <c r="A3" s="9" t="s">
        <v>69</v>
      </c>
      <c r="B3" s="10"/>
    </row>
    <row r="4" spans="2:8" ht="9.75" customHeight="1">
      <c r="B4" s="5" t="s">
        <v>10</v>
      </c>
      <c r="C4" s="2">
        <v>4323</v>
      </c>
      <c r="D4" s="2">
        <v>4967</v>
      </c>
      <c r="E4" s="2">
        <v>47</v>
      </c>
      <c r="F4" s="2">
        <v>36</v>
      </c>
      <c r="G4" s="2">
        <v>42</v>
      </c>
      <c r="H4" s="2">
        <v>116</v>
      </c>
    </row>
    <row r="5" spans="2:8" ht="9.75" customHeight="1">
      <c r="B5" s="5" t="s">
        <v>11</v>
      </c>
      <c r="C5" s="2">
        <v>39692</v>
      </c>
      <c r="D5" s="2">
        <v>21713</v>
      </c>
      <c r="E5" s="2">
        <v>204</v>
      </c>
      <c r="F5" s="2">
        <v>646</v>
      </c>
      <c r="G5" s="2">
        <v>320</v>
      </c>
      <c r="H5" s="2">
        <v>925</v>
      </c>
    </row>
    <row r="6" spans="2:8" ht="9.75" customHeight="1">
      <c r="B6" s="5" t="s">
        <v>12</v>
      </c>
      <c r="C6" s="2">
        <v>14854</v>
      </c>
      <c r="D6" s="2">
        <v>9935</v>
      </c>
      <c r="E6" s="2">
        <v>113</v>
      </c>
      <c r="F6" s="2">
        <v>137</v>
      </c>
      <c r="G6" s="2">
        <v>153</v>
      </c>
      <c r="H6" s="2">
        <v>287</v>
      </c>
    </row>
    <row r="7" spans="2:8" ht="9.75" customHeight="1">
      <c r="B7" s="5" t="s">
        <v>13</v>
      </c>
      <c r="C7" s="2">
        <v>27843</v>
      </c>
      <c r="D7" s="2">
        <v>10721</v>
      </c>
      <c r="E7" s="2">
        <v>143</v>
      </c>
      <c r="F7" s="2">
        <v>341</v>
      </c>
      <c r="G7" s="2">
        <v>236</v>
      </c>
      <c r="H7" s="2">
        <v>646</v>
      </c>
    </row>
    <row r="8" spans="2:8" ht="9.75" customHeight="1">
      <c r="B8" s="5" t="s">
        <v>14</v>
      </c>
      <c r="C8" s="2">
        <v>38849</v>
      </c>
      <c r="D8" s="2">
        <v>19484</v>
      </c>
      <c r="E8" s="2">
        <v>190</v>
      </c>
      <c r="F8" s="2">
        <v>178</v>
      </c>
      <c r="G8" s="2">
        <v>314</v>
      </c>
      <c r="H8" s="2">
        <v>532</v>
      </c>
    </row>
    <row r="9" spans="2:8" ht="9.75" customHeight="1">
      <c r="B9" s="5" t="s">
        <v>15</v>
      </c>
      <c r="C9" s="2">
        <v>25121</v>
      </c>
      <c r="D9" s="2">
        <v>10166</v>
      </c>
      <c r="E9" s="2">
        <v>125</v>
      </c>
      <c r="F9" s="2">
        <v>98</v>
      </c>
      <c r="G9" s="2">
        <v>170</v>
      </c>
      <c r="H9" s="2">
        <v>290</v>
      </c>
    </row>
    <row r="10" spans="2:8" ht="9.75" customHeight="1">
      <c r="B10" s="5" t="s">
        <v>16</v>
      </c>
      <c r="C10" s="2">
        <v>49153</v>
      </c>
      <c r="D10" s="2">
        <v>19544</v>
      </c>
      <c r="E10" s="2">
        <v>188</v>
      </c>
      <c r="F10" s="2">
        <v>281</v>
      </c>
      <c r="G10" s="2">
        <v>276</v>
      </c>
      <c r="H10" s="2">
        <v>636</v>
      </c>
    </row>
    <row r="11" spans="1:8" ht="9.75" customHeight="1">
      <c r="A11" s="3" t="s">
        <v>68</v>
      </c>
      <c r="C11" s="2">
        <v>199835</v>
      </c>
      <c r="D11" s="2">
        <v>96530</v>
      </c>
      <c r="E11" s="2">
        <v>1010</v>
      </c>
      <c r="F11" s="2">
        <v>1717</v>
      </c>
      <c r="G11" s="2">
        <v>1511</v>
      </c>
      <c r="H11" s="2">
        <v>3432</v>
      </c>
    </row>
    <row r="12" spans="2:8" s="4" customFormat="1" ht="9.75" customHeight="1">
      <c r="B12" s="6" t="s">
        <v>124</v>
      </c>
      <c r="C12" s="4">
        <f aca="true" t="shared" si="0" ref="C12:H12">C11/304468</f>
        <v>0.6563415531353048</v>
      </c>
      <c r="D12" s="4">
        <f t="shared" si="0"/>
        <v>0.3170448125911426</v>
      </c>
      <c r="E12" s="4">
        <f t="shared" si="0"/>
        <v>0.003317261584140205</v>
      </c>
      <c r="F12" s="4">
        <f t="shared" si="0"/>
        <v>0.005639344693038349</v>
      </c>
      <c r="G12" s="4">
        <f t="shared" si="0"/>
        <v>0.0049627547065701485</v>
      </c>
      <c r="H12" s="4">
        <f t="shared" si="0"/>
        <v>0.011272120551256619</v>
      </c>
    </row>
    <row r="13" spans="2:8" ht="6.75" customHeight="1">
      <c r="B13" s="7"/>
      <c r="C13" s="2"/>
      <c r="D13" s="2"/>
      <c r="E13" s="2"/>
      <c r="F13" s="2"/>
      <c r="G13" s="2"/>
      <c r="H13" s="2"/>
    </row>
    <row r="14" spans="1:8" ht="10.5" customHeight="1">
      <c r="A14" s="3" t="s">
        <v>70</v>
      </c>
      <c r="B14" s="7"/>
      <c r="C14" s="2"/>
      <c r="D14" s="2"/>
      <c r="E14" s="2"/>
      <c r="F14" s="2"/>
      <c r="G14" s="2"/>
      <c r="H14" s="2"/>
    </row>
    <row r="15" spans="2:8" ht="9.75" customHeight="1">
      <c r="B15" s="5" t="s">
        <v>17</v>
      </c>
      <c r="C15" s="2">
        <v>42038</v>
      </c>
      <c r="D15" s="2">
        <v>37136</v>
      </c>
      <c r="E15" s="2">
        <v>362</v>
      </c>
      <c r="F15" s="2">
        <v>264</v>
      </c>
      <c r="G15" s="2">
        <v>437</v>
      </c>
      <c r="H15" s="2">
        <v>865</v>
      </c>
    </row>
    <row r="16" spans="2:8" ht="9.75" customHeight="1">
      <c r="B16" s="5" t="s">
        <v>18</v>
      </c>
      <c r="C16" s="2">
        <v>2569</v>
      </c>
      <c r="D16" s="2">
        <v>3733</v>
      </c>
      <c r="E16" s="2">
        <v>18</v>
      </c>
      <c r="F16" s="2">
        <v>19</v>
      </c>
      <c r="G16" s="2">
        <v>30</v>
      </c>
      <c r="H16" s="2">
        <v>48</v>
      </c>
    </row>
    <row r="17" spans="2:8" ht="9.75" customHeight="1">
      <c r="B17" s="5" t="s">
        <v>19</v>
      </c>
      <c r="C17" s="2">
        <v>3734</v>
      </c>
      <c r="D17" s="2">
        <v>5910</v>
      </c>
      <c r="E17" s="2">
        <v>50</v>
      </c>
      <c r="F17" s="2">
        <v>26</v>
      </c>
      <c r="G17" s="2">
        <v>52</v>
      </c>
      <c r="H17" s="2">
        <v>97</v>
      </c>
    </row>
    <row r="18" spans="2:8" ht="9.75" customHeight="1">
      <c r="B18" s="5" t="s">
        <v>20</v>
      </c>
      <c r="C18" s="2">
        <v>28867</v>
      </c>
      <c r="D18" s="2">
        <v>49588</v>
      </c>
      <c r="E18" s="2">
        <v>367</v>
      </c>
      <c r="F18" s="2">
        <v>215</v>
      </c>
      <c r="G18" s="2">
        <v>427</v>
      </c>
      <c r="H18" s="2">
        <v>725</v>
      </c>
    </row>
    <row r="19" spans="2:8" ht="9.75" customHeight="1">
      <c r="B19" s="5" t="s">
        <v>21</v>
      </c>
      <c r="C19" s="2">
        <v>9292</v>
      </c>
      <c r="D19" s="2">
        <v>11520</v>
      </c>
      <c r="E19" s="2">
        <v>144</v>
      </c>
      <c r="F19" s="2">
        <v>68</v>
      </c>
      <c r="G19" s="2">
        <v>157</v>
      </c>
      <c r="H19" s="2">
        <v>211</v>
      </c>
    </row>
    <row r="20" spans="2:8" ht="9.75" customHeight="1">
      <c r="B20" s="5" t="s">
        <v>22</v>
      </c>
      <c r="C20" s="2">
        <v>13412</v>
      </c>
      <c r="D20" s="2">
        <v>18911</v>
      </c>
      <c r="E20" s="2">
        <v>144</v>
      </c>
      <c r="F20" s="2">
        <v>70</v>
      </c>
      <c r="G20" s="2">
        <v>151</v>
      </c>
      <c r="H20" s="2">
        <v>225</v>
      </c>
    </row>
    <row r="21" spans="2:8" ht="9.75" customHeight="1">
      <c r="B21" s="5" t="s">
        <v>23</v>
      </c>
      <c r="C21" s="2">
        <v>8945</v>
      </c>
      <c r="D21" s="2">
        <v>14843</v>
      </c>
      <c r="E21" s="2">
        <v>161</v>
      </c>
      <c r="F21" s="2">
        <v>74</v>
      </c>
      <c r="G21" s="2">
        <v>141</v>
      </c>
      <c r="H21" s="2">
        <v>246</v>
      </c>
    </row>
    <row r="22" spans="2:8" ht="9.75" customHeight="1">
      <c r="B22" s="5" t="s">
        <v>24</v>
      </c>
      <c r="C22" s="2">
        <v>3233</v>
      </c>
      <c r="D22" s="2">
        <v>2940</v>
      </c>
      <c r="E22" s="2">
        <v>16</v>
      </c>
      <c r="F22" s="2">
        <v>41</v>
      </c>
      <c r="G22" s="2">
        <v>50</v>
      </c>
      <c r="H22" s="2">
        <v>74</v>
      </c>
    </row>
    <row r="23" spans="2:8" ht="9.75" customHeight="1">
      <c r="B23" s="5" t="s">
        <v>16</v>
      </c>
      <c r="C23" s="2">
        <v>4335</v>
      </c>
      <c r="D23" s="2">
        <v>5048</v>
      </c>
      <c r="E23" s="2">
        <v>33</v>
      </c>
      <c r="F23" s="2">
        <v>22</v>
      </c>
      <c r="G23" s="2">
        <v>39</v>
      </c>
      <c r="H23" s="2">
        <v>57</v>
      </c>
    </row>
    <row r="24" spans="2:8" ht="9.75" customHeight="1">
      <c r="B24" s="5" t="s">
        <v>25</v>
      </c>
      <c r="C24" s="2">
        <v>8866</v>
      </c>
      <c r="D24" s="2">
        <v>12007</v>
      </c>
      <c r="E24" s="2">
        <v>145</v>
      </c>
      <c r="F24" s="2">
        <v>72</v>
      </c>
      <c r="G24" s="2">
        <v>120</v>
      </c>
      <c r="H24" s="2">
        <v>155</v>
      </c>
    </row>
    <row r="25" spans="1:8" ht="9.75" customHeight="1">
      <c r="A25" s="3" t="s">
        <v>68</v>
      </c>
      <c r="C25" s="2">
        <v>125291</v>
      </c>
      <c r="D25" s="2">
        <v>161636</v>
      </c>
      <c r="E25" s="2">
        <v>1440</v>
      </c>
      <c r="F25" s="2">
        <v>871</v>
      </c>
      <c r="G25" s="2">
        <v>1604</v>
      </c>
      <c r="H25" s="2">
        <v>2703</v>
      </c>
    </row>
    <row r="26" spans="2:8" s="4" customFormat="1" ht="9.75" customHeight="1">
      <c r="B26" s="6" t="s">
        <v>124</v>
      </c>
      <c r="C26" s="4">
        <f aca="true" t="shared" si="1" ref="C26:H26">C25/293659</f>
        <v>0.42665472537875565</v>
      </c>
      <c r="D26" s="4">
        <f t="shared" si="1"/>
        <v>0.5504207260802495</v>
      </c>
      <c r="E26" s="4">
        <f t="shared" si="1"/>
        <v>0.004903646746736862</v>
      </c>
      <c r="F26" s="4">
        <f t="shared" si="1"/>
        <v>0.0029660252197276434</v>
      </c>
      <c r="G26" s="4">
        <f t="shared" si="1"/>
        <v>0.005462117626226337</v>
      </c>
      <c r="H26" s="4">
        <f t="shared" si="1"/>
        <v>0.009204553580853984</v>
      </c>
    </row>
    <row r="27" spans="2:8" ht="6.75" customHeight="1">
      <c r="B27" s="7"/>
      <c r="C27" s="2"/>
      <c r="D27" s="2"/>
      <c r="E27" s="2"/>
      <c r="F27" s="2"/>
      <c r="G27" s="2"/>
      <c r="H27" s="2"/>
    </row>
    <row r="28" spans="1:8" ht="10.5" customHeight="1">
      <c r="A28" s="3" t="s">
        <v>71</v>
      </c>
      <c r="B28" s="7"/>
      <c r="C28" s="2"/>
      <c r="D28" s="2"/>
      <c r="E28" s="2"/>
      <c r="F28" s="2"/>
      <c r="G28" s="2"/>
      <c r="H28" s="2"/>
    </row>
    <row r="29" spans="2:8" ht="9.75" customHeight="1">
      <c r="B29" s="5" t="s">
        <v>26</v>
      </c>
      <c r="C29" s="2">
        <v>422</v>
      </c>
      <c r="D29" s="2">
        <v>252</v>
      </c>
      <c r="E29" s="2">
        <v>5</v>
      </c>
      <c r="F29" s="2">
        <v>5</v>
      </c>
      <c r="G29" s="2">
        <v>2</v>
      </c>
      <c r="H29" s="2">
        <v>5</v>
      </c>
    </row>
    <row r="30" spans="2:8" ht="9.75" customHeight="1">
      <c r="B30" s="5" t="s">
        <v>27</v>
      </c>
      <c r="C30" s="2">
        <v>7813</v>
      </c>
      <c r="D30" s="2">
        <v>10561</v>
      </c>
      <c r="E30" s="2">
        <v>103</v>
      </c>
      <c r="F30" s="2">
        <v>43</v>
      </c>
      <c r="G30" s="2">
        <v>92</v>
      </c>
      <c r="H30" s="2">
        <v>157</v>
      </c>
    </row>
    <row r="31" spans="2:8" ht="9.75" customHeight="1">
      <c r="B31" s="5" t="s">
        <v>28</v>
      </c>
      <c r="C31" s="2">
        <v>9813</v>
      </c>
      <c r="D31" s="2">
        <v>12835</v>
      </c>
      <c r="E31" s="2">
        <v>118</v>
      </c>
      <c r="F31" s="2">
        <v>83</v>
      </c>
      <c r="G31" s="2">
        <v>170</v>
      </c>
      <c r="H31" s="2">
        <v>229</v>
      </c>
    </row>
    <row r="32" spans="2:8" ht="9.75" customHeight="1">
      <c r="B32" s="5" t="s">
        <v>29</v>
      </c>
      <c r="C32" s="2">
        <v>144088</v>
      </c>
      <c r="D32" s="2">
        <v>136810</v>
      </c>
      <c r="E32" s="2">
        <v>984</v>
      </c>
      <c r="F32" s="2">
        <v>614</v>
      </c>
      <c r="G32" s="2">
        <v>1296</v>
      </c>
      <c r="H32" s="2">
        <v>2284</v>
      </c>
    </row>
    <row r="33" spans="2:8" ht="9.75" customHeight="1">
      <c r="B33" s="5" t="s">
        <v>30</v>
      </c>
      <c r="C33" s="2">
        <v>3481</v>
      </c>
      <c r="D33" s="2">
        <v>3567</v>
      </c>
      <c r="E33" s="2">
        <v>21</v>
      </c>
      <c r="F33" s="2">
        <v>14</v>
      </c>
      <c r="G33" s="2">
        <v>28</v>
      </c>
      <c r="H33" s="2">
        <v>60</v>
      </c>
    </row>
    <row r="34" spans="1:8" ht="9.75" customHeight="1">
      <c r="A34" s="3" t="s">
        <v>68</v>
      </c>
      <c r="C34" s="2">
        <v>165617</v>
      </c>
      <c r="D34" s="2">
        <v>164025</v>
      </c>
      <c r="E34" s="2">
        <v>1231</v>
      </c>
      <c r="F34" s="2">
        <v>759</v>
      </c>
      <c r="G34" s="2">
        <v>1588</v>
      </c>
      <c r="H34" s="2">
        <v>2735</v>
      </c>
    </row>
    <row r="35" spans="2:8" s="4" customFormat="1" ht="9.75" customHeight="1">
      <c r="B35" s="6" t="s">
        <v>124</v>
      </c>
      <c r="C35" s="4">
        <f aca="true" t="shared" si="2" ref="C35:H35">C34/336476</f>
        <v>0.4922104399719445</v>
      </c>
      <c r="D35" s="4">
        <f t="shared" si="2"/>
        <v>0.4874790475397948</v>
      </c>
      <c r="E35" s="4">
        <f t="shared" si="2"/>
        <v>0.0036585075904373566</v>
      </c>
      <c r="F35" s="4">
        <f t="shared" si="2"/>
        <v>0.002255732949749759</v>
      </c>
      <c r="G35" s="4">
        <f t="shared" si="2"/>
        <v>0.004719504511465899</v>
      </c>
      <c r="H35" s="4">
        <f t="shared" si="2"/>
        <v>0.008128365767543598</v>
      </c>
    </row>
    <row r="36" spans="2:8" ht="6.75" customHeight="1">
      <c r="B36" s="7"/>
      <c r="C36" s="2"/>
      <c r="D36" s="2"/>
      <c r="E36" s="2"/>
      <c r="F36" s="2"/>
      <c r="G36" s="2"/>
      <c r="H36" s="2"/>
    </row>
    <row r="37" spans="1:8" ht="10.5" customHeight="1">
      <c r="A37" s="3" t="s">
        <v>72</v>
      </c>
      <c r="B37" s="7"/>
      <c r="C37" s="2"/>
      <c r="D37" s="2"/>
      <c r="E37" s="2"/>
      <c r="F37" s="2"/>
      <c r="G37" s="2"/>
      <c r="H37" s="2"/>
    </row>
    <row r="38" spans="2:8" ht="9.75" customHeight="1">
      <c r="B38" s="5" t="s">
        <v>17</v>
      </c>
      <c r="C38" s="2">
        <v>6975</v>
      </c>
      <c r="D38" s="2">
        <v>9570</v>
      </c>
      <c r="E38" s="2">
        <v>111</v>
      </c>
      <c r="F38" s="2">
        <v>71</v>
      </c>
      <c r="G38" s="2">
        <v>89</v>
      </c>
      <c r="H38" s="2">
        <v>163</v>
      </c>
    </row>
    <row r="39" spans="2:8" ht="9.75" customHeight="1">
      <c r="B39" s="5" t="s">
        <v>31</v>
      </c>
      <c r="C39" s="2">
        <v>40529</v>
      </c>
      <c r="D39" s="2">
        <v>50314</v>
      </c>
      <c r="E39" s="2">
        <v>358</v>
      </c>
      <c r="F39" s="2">
        <v>211</v>
      </c>
      <c r="G39" s="2">
        <v>502</v>
      </c>
      <c r="H39" s="2">
        <v>806</v>
      </c>
    </row>
    <row r="40" spans="2:8" ht="9.75" customHeight="1">
      <c r="B40" s="5" t="s">
        <v>32</v>
      </c>
      <c r="C40" s="2">
        <v>3586</v>
      </c>
      <c r="D40" s="2">
        <v>7483</v>
      </c>
      <c r="E40" s="2">
        <v>93</v>
      </c>
      <c r="F40" s="2">
        <v>23</v>
      </c>
      <c r="G40" s="2">
        <v>54</v>
      </c>
      <c r="H40" s="2">
        <v>107</v>
      </c>
    </row>
    <row r="41" spans="2:8" ht="9.75" customHeight="1">
      <c r="B41" s="5" t="s">
        <v>33</v>
      </c>
      <c r="C41" s="2">
        <v>1313</v>
      </c>
      <c r="D41" s="2">
        <v>2981</v>
      </c>
      <c r="E41" s="2">
        <v>24</v>
      </c>
      <c r="F41" s="2">
        <v>10</v>
      </c>
      <c r="G41" s="2">
        <v>28</v>
      </c>
      <c r="H41" s="2">
        <v>33</v>
      </c>
    </row>
    <row r="42" spans="2:8" ht="9.75" customHeight="1">
      <c r="B42" s="5" t="s">
        <v>34</v>
      </c>
      <c r="C42" s="2">
        <v>28617</v>
      </c>
      <c r="D42" s="2">
        <v>25663</v>
      </c>
      <c r="E42" s="2">
        <v>141</v>
      </c>
      <c r="F42" s="2">
        <v>161</v>
      </c>
      <c r="G42" s="2">
        <v>355</v>
      </c>
      <c r="H42" s="2">
        <v>481</v>
      </c>
    </row>
    <row r="43" spans="2:8" ht="9.75" customHeight="1">
      <c r="B43" s="5" t="s">
        <v>35</v>
      </c>
      <c r="C43" s="2">
        <v>75112</v>
      </c>
      <c r="D43" s="2">
        <v>94647</v>
      </c>
      <c r="E43" s="2">
        <v>582</v>
      </c>
      <c r="F43" s="2">
        <v>316</v>
      </c>
      <c r="G43" s="2">
        <v>848</v>
      </c>
      <c r="H43" s="2">
        <v>1258</v>
      </c>
    </row>
    <row r="44" spans="2:8" ht="9.75" customHeight="1">
      <c r="B44" s="5" t="s">
        <v>36</v>
      </c>
      <c r="C44" s="2">
        <v>4715</v>
      </c>
      <c r="D44" s="2">
        <v>6035</v>
      </c>
      <c r="E44" s="2">
        <v>71</v>
      </c>
      <c r="F44" s="2">
        <v>26</v>
      </c>
      <c r="G44" s="2">
        <v>53</v>
      </c>
      <c r="H44" s="2">
        <v>126</v>
      </c>
    </row>
    <row r="45" spans="2:8" ht="9.75" customHeight="1">
      <c r="B45" s="5" t="s">
        <v>29</v>
      </c>
      <c r="C45" s="2">
        <v>6014</v>
      </c>
      <c r="D45" s="2">
        <v>8534</v>
      </c>
      <c r="E45" s="2">
        <v>49</v>
      </c>
      <c r="F45" s="2">
        <v>32</v>
      </c>
      <c r="G45" s="2">
        <v>105</v>
      </c>
      <c r="H45" s="2">
        <v>138</v>
      </c>
    </row>
    <row r="46" spans="2:8" ht="9.75" customHeight="1">
      <c r="B46" s="5" t="s">
        <v>37</v>
      </c>
      <c r="C46" s="2">
        <v>743</v>
      </c>
      <c r="D46" s="2">
        <v>1158</v>
      </c>
      <c r="E46" s="2">
        <v>17</v>
      </c>
      <c r="F46" s="2">
        <v>13</v>
      </c>
      <c r="G46" s="2">
        <v>20</v>
      </c>
      <c r="H46" s="2">
        <v>18</v>
      </c>
    </row>
    <row r="47" spans="1:8" ht="9.75" customHeight="1">
      <c r="A47" s="3" t="s">
        <v>68</v>
      </c>
      <c r="C47" s="2">
        <v>167604</v>
      </c>
      <c r="D47" s="2">
        <v>206385</v>
      </c>
      <c r="E47" s="2">
        <v>1446</v>
      </c>
      <c r="F47" s="2">
        <v>863</v>
      </c>
      <c r="G47" s="2">
        <v>2054</v>
      </c>
      <c r="H47" s="2">
        <v>3130</v>
      </c>
    </row>
    <row r="48" spans="2:8" s="4" customFormat="1" ht="9.75" customHeight="1">
      <c r="B48" s="6" t="s">
        <v>124</v>
      </c>
      <c r="C48" s="4">
        <f aca="true" t="shared" si="3" ref="C48:H48">C47/381952</f>
        <v>0.43880906501340483</v>
      </c>
      <c r="D48" s="4">
        <f t="shared" si="3"/>
        <v>0.5403427655831099</v>
      </c>
      <c r="E48" s="4">
        <f t="shared" si="3"/>
        <v>0.003785816018766756</v>
      </c>
      <c r="F48" s="4">
        <f t="shared" si="3"/>
        <v>0.002259446213136729</v>
      </c>
      <c r="G48" s="4">
        <f t="shared" si="3"/>
        <v>0.005377639075067024</v>
      </c>
      <c r="H48" s="4">
        <f t="shared" si="3"/>
        <v>0.00819474698391421</v>
      </c>
    </row>
    <row r="49" spans="2:8" ht="6.75" customHeight="1">
      <c r="B49" s="7"/>
      <c r="C49" s="2"/>
      <c r="D49" s="2"/>
      <c r="E49" s="2"/>
      <c r="F49" s="2"/>
      <c r="G49" s="2"/>
      <c r="H49" s="2"/>
    </row>
    <row r="50" spans="1:8" ht="10.5" customHeight="1">
      <c r="A50" s="3" t="s">
        <v>73</v>
      </c>
      <c r="B50" s="7"/>
      <c r="C50" s="2"/>
      <c r="D50" s="2"/>
      <c r="E50" s="2"/>
      <c r="F50" s="2"/>
      <c r="G50" s="2"/>
      <c r="H50" s="2"/>
    </row>
    <row r="51" spans="2:8" ht="9.75" customHeight="1">
      <c r="B51" s="5" t="s">
        <v>29</v>
      </c>
      <c r="C51" s="2">
        <v>165776</v>
      </c>
      <c r="D51" s="2">
        <v>67625</v>
      </c>
      <c r="E51" s="2">
        <v>739</v>
      </c>
      <c r="F51" s="2">
        <v>771</v>
      </c>
      <c r="G51" s="2">
        <v>932</v>
      </c>
      <c r="H51" s="2">
        <v>2267</v>
      </c>
    </row>
    <row r="52" spans="1:8" ht="9.75" customHeight="1">
      <c r="A52" s="3" t="s">
        <v>68</v>
      </c>
      <c r="C52" s="2">
        <v>165776</v>
      </c>
      <c r="D52" s="2">
        <v>67625</v>
      </c>
      <c r="E52" s="2">
        <v>739</v>
      </c>
      <c r="F52" s="2">
        <v>771</v>
      </c>
      <c r="G52" s="2">
        <v>932</v>
      </c>
      <c r="H52" s="2">
        <v>2267</v>
      </c>
    </row>
    <row r="53" spans="2:8" s="4" customFormat="1" ht="9.75" customHeight="1">
      <c r="B53" s="6" t="s">
        <v>124</v>
      </c>
      <c r="C53" s="4">
        <f aca="true" t="shared" si="4" ref="C53:H53">C52/238423</f>
        <v>0.695302047201822</v>
      </c>
      <c r="D53" s="4">
        <f t="shared" si="4"/>
        <v>0.2836345486802867</v>
      </c>
      <c r="E53" s="4">
        <f t="shared" si="4"/>
        <v>0.003099533182620804</v>
      </c>
      <c r="F53" s="4">
        <f t="shared" si="4"/>
        <v>0.003233748421922382</v>
      </c>
      <c r="G53" s="4">
        <f t="shared" si="4"/>
        <v>0.003909018844658443</v>
      </c>
      <c r="H53" s="4">
        <f t="shared" si="4"/>
        <v>0.009508310859271127</v>
      </c>
    </row>
    <row r="54" spans="2:8" ht="6.75" customHeight="1">
      <c r="B54" s="7"/>
      <c r="C54" s="2"/>
      <c r="D54" s="2"/>
      <c r="E54" s="2"/>
      <c r="F54" s="2"/>
      <c r="G54" s="2"/>
      <c r="H54" s="2"/>
    </row>
    <row r="55" spans="1:8" ht="10.5" customHeight="1">
      <c r="A55" s="3" t="s">
        <v>74</v>
      </c>
      <c r="B55" s="7"/>
      <c r="C55" s="2"/>
      <c r="D55" s="2"/>
      <c r="E55" s="2"/>
      <c r="F55" s="2"/>
      <c r="G55" s="2"/>
      <c r="H55" s="2"/>
    </row>
    <row r="56" spans="2:8" ht="9.75" customHeight="1">
      <c r="B56" s="5" t="s">
        <v>38</v>
      </c>
      <c r="C56" s="2">
        <v>109320</v>
      </c>
      <c r="D56" s="2">
        <v>28384</v>
      </c>
      <c r="E56" s="2">
        <v>246</v>
      </c>
      <c r="F56" s="2">
        <v>359</v>
      </c>
      <c r="G56" s="2">
        <v>715</v>
      </c>
      <c r="H56" s="2">
        <v>983</v>
      </c>
    </row>
    <row r="57" spans="2:8" ht="9.75" customHeight="1">
      <c r="B57" s="5" t="s">
        <v>15</v>
      </c>
      <c r="C57" s="2">
        <v>143767</v>
      </c>
      <c r="D57" s="2">
        <v>44961</v>
      </c>
      <c r="E57" s="2">
        <v>684</v>
      </c>
      <c r="F57" s="2">
        <v>792</v>
      </c>
      <c r="G57" s="2">
        <v>1122</v>
      </c>
      <c r="H57" s="2">
        <v>1712</v>
      </c>
    </row>
    <row r="58" spans="1:8" ht="9.75" customHeight="1">
      <c r="A58" s="3" t="s">
        <v>68</v>
      </c>
      <c r="C58" s="2">
        <v>253087</v>
      </c>
      <c r="D58" s="2">
        <v>73345</v>
      </c>
      <c r="E58" s="2">
        <v>930</v>
      </c>
      <c r="F58" s="2">
        <v>1151</v>
      </c>
      <c r="G58" s="2">
        <v>1837</v>
      </c>
      <c r="H58" s="2">
        <v>2695</v>
      </c>
    </row>
    <row r="59" spans="2:8" s="4" customFormat="1" ht="9.75" customHeight="1">
      <c r="B59" s="6" t="s">
        <v>124</v>
      </c>
      <c r="C59" s="4">
        <f aca="true" t="shared" si="5" ref="C59:H59">C58/333045</f>
        <v>0.759918329354892</v>
      </c>
      <c r="D59" s="4">
        <f t="shared" si="5"/>
        <v>0.22022549505322103</v>
      </c>
      <c r="E59" s="4">
        <f t="shared" si="5"/>
        <v>0.0027924154393550423</v>
      </c>
      <c r="F59" s="4">
        <f t="shared" si="5"/>
        <v>0.003455989430857692</v>
      </c>
      <c r="G59" s="4">
        <f t="shared" si="5"/>
        <v>0.005515771142037862</v>
      </c>
      <c r="H59" s="4">
        <f t="shared" si="5"/>
        <v>0.008091999579636385</v>
      </c>
    </row>
    <row r="60" spans="2:8" ht="6.75" customHeight="1">
      <c r="B60" s="7"/>
      <c r="C60" s="2"/>
      <c r="D60" s="2"/>
      <c r="E60" s="2"/>
      <c r="F60" s="2"/>
      <c r="G60" s="2"/>
      <c r="H60" s="2"/>
    </row>
    <row r="61" spans="1:8" ht="10.5" customHeight="1">
      <c r="A61" s="3" t="s">
        <v>75</v>
      </c>
      <c r="B61" s="7"/>
      <c r="C61" s="2"/>
      <c r="D61" s="2"/>
      <c r="E61" s="2"/>
      <c r="F61" s="2"/>
      <c r="G61" s="2"/>
      <c r="H61" s="2"/>
    </row>
    <row r="62" spans="2:8" ht="9.75" customHeight="1">
      <c r="B62" s="5" t="s">
        <v>39</v>
      </c>
      <c r="C62" s="2">
        <v>115049</v>
      </c>
      <c r="D62" s="2">
        <v>33428</v>
      </c>
      <c r="E62" s="2">
        <v>450</v>
      </c>
      <c r="F62" s="2">
        <v>451</v>
      </c>
      <c r="G62" s="2">
        <v>523</v>
      </c>
      <c r="H62" s="2">
        <v>1249</v>
      </c>
    </row>
    <row r="63" spans="2:8" ht="9.75" customHeight="1">
      <c r="B63" s="5" t="s">
        <v>30</v>
      </c>
      <c r="C63" s="2">
        <v>63988</v>
      </c>
      <c r="D63" s="2">
        <v>32844</v>
      </c>
      <c r="E63" s="2">
        <v>347</v>
      </c>
      <c r="F63" s="2">
        <v>197</v>
      </c>
      <c r="G63" s="2">
        <v>355</v>
      </c>
      <c r="H63" s="2">
        <v>713</v>
      </c>
    </row>
    <row r="64" spans="1:8" ht="9.75" customHeight="1">
      <c r="A64" s="3" t="s">
        <v>68</v>
      </c>
      <c r="C64" s="2">
        <v>179037</v>
      </c>
      <c r="D64" s="2">
        <v>66272</v>
      </c>
      <c r="E64" s="2">
        <v>797</v>
      </c>
      <c r="F64" s="2">
        <v>648</v>
      </c>
      <c r="G64" s="2">
        <v>878</v>
      </c>
      <c r="H64" s="2">
        <v>1962</v>
      </c>
    </row>
    <row r="65" spans="2:8" s="4" customFormat="1" ht="9.75" customHeight="1">
      <c r="B65" s="6" t="s">
        <v>124</v>
      </c>
      <c r="C65" s="4">
        <f aca="true" t="shared" si="6" ref="C65:H65">C64/249594</f>
        <v>0.7173129161758696</v>
      </c>
      <c r="D65" s="4">
        <f t="shared" si="6"/>
        <v>0.265519203185974</v>
      </c>
      <c r="E65" s="4">
        <f t="shared" si="6"/>
        <v>0.0031931857336314176</v>
      </c>
      <c r="F65" s="4">
        <f t="shared" si="6"/>
        <v>0.0025962162551984424</v>
      </c>
      <c r="G65" s="4">
        <f t="shared" si="6"/>
        <v>0.0035177127655312227</v>
      </c>
      <c r="H65" s="4">
        <f t="shared" si="6"/>
        <v>0.007860765883795284</v>
      </c>
    </row>
    <row r="66" spans="2:8" ht="6.75" customHeight="1">
      <c r="B66" s="7"/>
      <c r="C66" s="2"/>
      <c r="D66" s="2"/>
      <c r="E66" s="2"/>
      <c r="F66" s="2"/>
      <c r="G66" s="2"/>
      <c r="H66" s="2"/>
    </row>
    <row r="67" spans="1:8" ht="10.5" customHeight="1">
      <c r="A67" s="3" t="s">
        <v>76</v>
      </c>
      <c r="B67" s="7"/>
      <c r="C67" s="2"/>
      <c r="D67" s="2"/>
      <c r="E67" s="2"/>
      <c r="F67" s="2"/>
      <c r="G67" s="2"/>
      <c r="H67" s="2"/>
    </row>
    <row r="68" spans="2:8" ht="9.75" customHeight="1">
      <c r="B68" s="5" t="s">
        <v>40</v>
      </c>
      <c r="C68" s="2">
        <v>266210</v>
      </c>
      <c r="D68" s="2">
        <v>38665</v>
      </c>
      <c r="E68" s="2">
        <v>326</v>
      </c>
      <c r="F68" s="2">
        <v>1461</v>
      </c>
      <c r="G68" s="2">
        <v>1427</v>
      </c>
      <c r="H68" s="2">
        <v>3235</v>
      </c>
    </row>
    <row r="69" spans="1:8" ht="9.75" customHeight="1">
      <c r="A69" s="3" t="s">
        <v>68</v>
      </c>
      <c r="C69" s="2">
        <v>266210</v>
      </c>
      <c r="D69" s="2">
        <v>38665</v>
      </c>
      <c r="E69" s="2">
        <v>326</v>
      </c>
      <c r="F69" s="2">
        <v>1461</v>
      </c>
      <c r="G69" s="2">
        <v>1427</v>
      </c>
      <c r="H69" s="2">
        <v>3235</v>
      </c>
    </row>
    <row r="70" spans="2:8" s="4" customFormat="1" ht="9.75" customHeight="1">
      <c r="B70" s="6" t="s">
        <v>124</v>
      </c>
      <c r="C70" s="4">
        <f aca="true" t="shared" si="7" ref="C70:H70">C69/311690</f>
        <v>0.8540857903686355</v>
      </c>
      <c r="D70" s="4">
        <f t="shared" si="7"/>
        <v>0.12404953639834451</v>
      </c>
      <c r="E70" s="4">
        <f t="shared" si="7"/>
        <v>0.0010459110013154096</v>
      </c>
      <c r="F70" s="4">
        <f t="shared" si="7"/>
        <v>0.004687349610189612</v>
      </c>
      <c r="G70" s="4">
        <f t="shared" si="7"/>
        <v>0.004578266867721133</v>
      </c>
      <c r="H70" s="4">
        <f t="shared" si="7"/>
        <v>0.010378902114280214</v>
      </c>
    </row>
    <row r="71" spans="1:8" ht="10.5" customHeight="1">
      <c r="A71" s="3" t="s">
        <v>77</v>
      </c>
      <c r="B71" s="7"/>
      <c r="C71" s="2"/>
      <c r="D71" s="2"/>
      <c r="E71" s="2"/>
      <c r="F71" s="2"/>
      <c r="G71" s="2"/>
      <c r="H71" s="2"/>
    </row>
    <row r="72" spans="2:8" ht="9.75" customHeight="1">
      <c r="B72" s="5" t="s">
        <v>41</v>
      </c>
      <c r="C72" s="2">
        <v>260662</v>
      </c>
      <c r="D72" s="2">
        <v>29186</v>
      </c>
      <c r="E72" s="2">
        <v>385</v>
      </c>
      <c r="F72" s="2">
        <v>1646</v>
      </c>
      <c r="G72" s="2">
        <v>972</v>
      </c>
      <c r="H72" s="2">
        <v>2916</v>
      </c>
    </row>
    <row r="73" spans="1:8" ht="9.75" customHeight="1">
      <c r="A73" s="3" t="s">
        <v>68</v>
      </c>
      <c r="C73" s="2">
        <v>260662</v>
      </c>
      <c r="D73" s="2">
        <v>29186</v>
      </c>
      <c r="E73" s="2">
        <v>385</v>
      </c>
      <c r="F73" s="2">
        <v>1646</v>
      </c>
      <c r="G73" s="2">
        <v>972</v>
      </c>
      <c r="H73" s="2">
        <v>2916</v>
      </c>
    </row>
    <row r="74" spans="2:8" s="4" customFormat="1" ht="9.75" customHeight="1">
      <c r="B74" s="6" t="s">
        <v>124</v>
      </c>
      <c r="C74" s="4">
        <f aca="true" t="shared" si="8" ref="C74:H74">C73/295767</f>
        <v>0.8813085976461201</v>
      </c>
      <c r="D74" s="4">
        <f t="shared" si="8"/>
        <v>0.09867902774819368</v>
      </c>
      <c r="E74" s="4">
        <f t="shared" si="8"/>
        <v>0.0013017003249179253</v>
      </c>
      <c r="F74" s="4">
        <f t="shared" si="8"/>
        <v>0.0055651915189997535</v>
      </c>
      <c r="G74" s="4">
        <f t="shared" si="8"/>
        <v>0.0032863706904421386</v>
      </c>
      <c r="H74" s="4">
        <f t="shared" si="8"/>
        <v>0.009859112071326415</v>
      </c>
    </row>
    <row r="75" spans="2:8" ht="6.75" customHeight="1">
      <c r="B75" s="7"/>
      <c r="C75" s="2"/>
      <c r="D75" s="2"/>
      <c r="E75" s="2"/>
      <c r="F75" s="2"/>
      <c r="G75" s="2"/>
      <c r="H75" s="2"/>
    </row>
    <row r="76" spans="1:8" ht="10.5" customHeight="1">
      <c r="A76" s="3" t="s">
        <v>78</v>
      </c>
      <c r="B76" s="7"/>
      <c r="C76" s="2"/>
      <c r="D76" s="2"/>
      <c r="E76" s="2"/>
      <c r="F76" s="2"/>
      <c r="G76" s="2"/>
      <c r="H76" s="2"/>
    </row>
    <row r="77" spans="2:8" ht="9.75" customHeight="1">
      <c r="B77" s="5" t="s">
        <v>41</v>
      </c>
      <c r="C77" s="2">
        <v>22042</v>
      </c>
      <c r="D77" s="2">
        <v>16043</v>
      </c>
      <c r="E77" s="2">
        <v>151</v>
      </c>
      <c r="F77" s="2">
        <v>89</v>
      </c>
      <c r="G77" s="2">
        <v>204</v>
      </c>
      <c r="H77" s="2">
        <v>278</v>
      </c>
    </row>
    <row r="78" spans="2:8" ht="9.75" customHeight="1">
      <c r="B78" s="5" t="s">
        <v>39</v>
      </c>
      <c r="C78" s="2">
        <v>146842</v>
      </c>
      <c r="D78" s="2">
        <v>68347</v>
      </c>
      <c r="E78" s="2">
        <v>677</v>
      </c>
      <c r="F78" s="2">
        <v>541</v>
      </c>
      <c r="G78" s="2">
        <v>1002</v>
      </c>
      <c r="H78" s="2">
        <v>1678</v>
      </c>
    </row>
    <row r="79" spans="2:8" ht="9.75" customHeight="1">
      <c r="B79" s="5" t="s">
        <v>29</v>
      </c>
      <c r="C79" s="2">
        <v>628</v>
      </c>
      <c r="D79" s="2">
        <v>614</v>
      </c>
      <c r="E79" s="2">
        <v>9</v>
      </c>
      <c r="F79" s="2">
        <v>6</v>
      </c>
      <c r="G79" s="2">
        <v>4</v>
      </c>
      <c r="H79" s="2">
        <v>16</v>
      </c>
    </row>
    <row r="80" spans="2:8" ht="9.75" customHeight="1">
      <c r="B80" s="5" t="s">
        <v>30</v>
      </c>
      <c r="C80" s="2">
        <v>34626</v>
      </c>
      <c r="D80" s="2">
        <v>19624</v>
      </c>
      <c r="E80" s="2">
        <v>227</v>
      </c>
      <c r="F80" s="2">
        <v>114</v>
      </c>
      <c r="G80" s="2">
        <v>219</v>
      </c>
      <c r="H80" s="2">
        <v>389</v>
      </c>
    </row>
    <row r="81" spans="1:8" ht="9.75" customHeight="1">
      <c r="A81" s="3" t="s">
        <v>68</v>
      </c>
      <c r="C81" s="2">
        <v>204138</v>
      </c>
      <c r="D81" s="2">
        <v>104628</v>
      </c>
      <c r="E81" s="2">
        <v>1064</v>
      </c>
      <c r="F81" s="2">
        <v>750</v>
      </c>
      <c r="G81" s="2">
        <v>1429</v>
      </c>
      <c r="H81" s="2">
        <v>2361</v>
      </c>
    </row>
    <row r="82" spans="2:8" s="4" customFormat="1" ht="9.75" customHeight="1">
      <c r="B82" s="6" t="s">
        <v>124</v>
      </c>
      <c r="C82" s="4">
        <f aca="true" t="shared" si="9" ref="C82:H82">C81/314372</f>
        <v>0.6493517234359294</v>
      </c>
      <c r="D82" s="4">
        <f t="shared" si="9"/>
        <v>0.33281589963482755</v>
      </c>
      <c r="E82" s="4">
        <f t="shared" si="9"/>
        <v>0.0033845253394068175</v>
      </c>
      <c r="F82" s="4">
        <f t="shared" si="9"/>
        <v>0.0023857086508976624</v>
      </c>
      <c r="G82" s="4">
        <f t="shared" si="9"/>
        <v>0.0045455702161770134</v>
      </c>
      <c r="H82" s="4">
        <f t="shared" si="9"/>
        <v>0.007510210833025842</v>
      </c>
    </row>
    <row r="83" spans="2:8" ht="6.75" customHeight="1">
      <c r="B83" s="7"/>
      <c r="C83" s="2"/>
      <c r="D83" s="2"/>
      <c r="E83" s="2"/>
      <c r="F83" s="2"/>
      <c r="G83" s="2"/>
      <c r="H83" s="2"/>
    </row>
    <row r="84" spans="1:8" ht="10.5" customHeight="1">
      <c r="A84" s="3" t="s">
        <v>79</v>
      </c>
      <c r="B84" s="7"/>
      <c r="C84" s="2"/>
      <c r="D84" s="2"/>
      <c r="E84" s="2"/>
      <c r="F84" s="2"/>
      <c r="G84" s="2"/>
      <c r="H84" s="2"/>
    </row>
    <row r="85" spans="2:8" ht="9.75" customHeight="1">
      <c r="B85" s="5" t="s">
        <v>41</v>
      </c>
      <c r="C85" s="2">
        <v>30564</v>
      </c>
      <c r="D85" s="2">
        <v>18027</v>
      </c>
      <c r="E85" s="2">
        <v>127</v>
      </c>
      <c r="F85" s="2">
        <v>87</v>
      </c>
      <c r="G85" s="2">
        <v>271</v>
      </c>
      <c r="H85" s="2">
        <v>328</v>
      </c>
    </row>
    <row r="86" spans="2:8" ht="9.75" customHeight="1">
      <c r="B86" s="5" t="s">
        <v>39</v>
      </c>
      <c r="C86" s="2">
        <v>45092</v>
      </c>
      <c r="D86" s="2">
        <v>34661</v>
      </c>
      <c r="E86" s="2">
        <v>229</v>
      </c>
      <c r="F86" s="2">
        <v>120</v>
      </c>
      <c r="G86" s="2">
        <v>343</v>
      </c>
      <c r="H86" s="2">
        <v>426</v>
      </c>
    </row>
    <row r="87" spans="2:8" ht="9.75" customHeight="1">
      <c r="B87" s="5" t="s">
        <v>42</v>
      </c>
      <c r="C87" s="2">
        <v>81931</v>
      </c>
      <c r="D87" s="2">
        <v>79613</v>
      </c>
      <c r="E87" s="2">
        <v>624</v>
      </c>
      <c r="F87" s="2">
        <v>372</v>
      </c>
      <c r="G87" s="2">
        <v>579</v>
      </c>
      <c r="H87" s="2">
        <v>1249</v>
      </c>
    </row>
    <row r="88" spans="2:8" ht="9.75" customHeight="1">
      <c r="B88" s="5" t="s">
        <v>43</v>
      </c>
      <c r="C88" s="2">
        <v>11596</v>
      </c>
      <c r="D88" s="2">
        <v>7562</v>
      </c>
      <c r="E88" s="2">
        <v>85</v>
      </c>
      <c r="F88" s="2">
        <v>44</v>
      </c>
      <c r="G88" s="2">
        <v>119</v>
      </c>
      <c r="H88" s="2">
        <v>140</v>
      </c>
    </row>
    <row r="89" spans="1:8" ht="9.75" customHeight="1">
      <c r="A89" s="3" t="s">
        <v>68</v>
      </c>
      <c r="C89" s="2">
        <v>169183</v>
      </c>
      <c r="D89" s="2">
        <v>139863</v>
      </c>
      <c r="E89" s="2">
        <v>1065</v>
      </c>
      <c r="F89" s="2">
        <v>623</v>
      </c>
      <c r="G89" s="2">
        <v>1312</v>
      </c>
      <c r="H89" s="2">
        <v>2143</v>
      </c>
    </row>
    <row r="90" spans="2:8" s="4" customFormat="1" ht="9.75" customHeight="1">
      <c r="B90" s="6" t="s">
        <v>124</v>
      </c>
      <c r="C90" s="4">
        <f aca="true" t="shared" si="10" ref="C90:H90">C89/314339</f>
        <v>0.5382182929894159</v>
      </c>
      <c r="D90" s="4">
        <f t="shared" si="10"/>
        <v>0.4449431982668393</v>
      </c>
      <c r="E90" s="4">
        <f t="shared" si="10"/>
        <v>0.003388061933135882</v>
      </c>
      <c r="F90" s="4">
        <f t="shared" si="10"/>
        <v>0.0019819366989142296</v>
      </c>
      <c r="G90" s="4">
        <f t="shared" si="10"/>
        <v>0.00417383779931857</v>
      </c>
      <c r="H90" s="4">
        <f t="shared" si="10"/>
        <v>0.006817480490807695</v>
      </c>
    </row>
    <row r="91" spans="2:8" ht="6.75" customHeight="1">
      <c r="B91" s="7"/>
      <c r="C91" s="2"/>
      <c r="D91" s="2"/>
      <c r="E91" s="2"/>
      <c r="F91" s="2"/>
      <c r="G91" s="2"/>
      <c r="H91" s="2"/>
    </row>
    <row r="92" spans="1:8" ht="10.5" customHeight="1">
      <c r="A92" s="3" t="s">
        <v>80</v>
      </c>
      <c r="B92" s="7"/>
      <c r="C92" s="2"/>
      <c r="D92" s="2"/>
      <c r="E92" s="2"/>
      <c r="F92" s="2"/>
      <c r="G92" s="2"/>
      <c r="H92" s="2"/>
    </row>
    <row r="93" spans="2:8" ht="9.75" customHeight="1">
      <c r="B93" s="5" t="s">
        <v>40</v>
      </c>
      <c r="C93" s="2">
        <v>56010</v>
      </c>
      <c r="D93" s="2">
        <v>13627</v>
      </c>
      <c r="E93" s="2">
        <v>98</v>
      </c>
      <c r="F93" s="2">
        <v>282</v>
      </c>
      <c r="G93" s="2">
        <v>359</v>
      </c>
      <c r="H93" s="2">
        <v>711</v>
      </c>
    </row>
    <row r="94" spans="2:8" ht="9.75" customHeight="1">
      <c r="B94" s="5" t="s">
        <v>44</v>
      </c>
      <c r="C94" s="2">
        <v>158840</v>
      </c>
      <c r="D94" s="2">
        <v>55402</v>
      </c>
      <c r="E94" s="2">
        <v>401</v>
      </c>
      <c r="F94" s="2">
        <v>527</v>
      </c>
      <c r="G94" s="2">
        <v>895</v>
      </c>
      <c r="H94" s="2">
        <v>1625</v>
      </c>
    </row>
    <row r="95" spans="1:8" ht="9.75" customHeight="1">
      <c r="A95" s="3" t="s">
        <v>68</v>
      </c>
      <c r="C95" s="2">
        <v>214850</v>
      </c>
      <c r="D95" s="2">
        <v>69029</v>
      </c>
      <c r="E95" s="2">
        <v>499</v>
      </c>
      <c r="F95" s="2">
        <v>809</v>
      </c>
      <c r="G95" s="2">
        <v>1254</v>
      </c>
      <c r="H95" s="2">
        <v>2336</v>
      </c>
    </row>
    <row r="96" spans="2:8" s="4" customFormat="1" ht="9.75" customHeight="1">
      <c r="B96" s="6" t="s">
        <v>124</v>
      </c>
      <c r="C96" s="4">
        <f aca="true" t="shared" si="11" ref="C96:H96">C95/289154</f>
        <v>0.7430296658527982</v>
      </c>
      <c r="D96" s="4">
        <f t="shared" si="11"/>
        <v>0.23872746010776263</v>
      </c>
      <c r="E96" s="4">
        <f t="shared" si="11"/>
        <v>0.0017257240086597453</v>
      </c>
      <c r="F96" s="4">
        <f t="shared" si="11"/>
        <v>0.0027978170801718116</v>
      </c>
      <c r="G96" s="4">
        <f t="shared" si="11"/>
        <v>0.004336789392503648</v>
      </c>
      <c r="H96" s="4">
        <f t="shared" si="11"/>
        <v>0.008078740048555442</v>
      </c>
    </row>
    <row r="97" spans="2:8" ht="6.75" customHeight="1">
      <c r="B97" s="7"/>
      <c r="C97" s="2"/>
      <c r="D97" s="2"/>
      <c r="E97" s="2"/>
      <c r="F97" s="2"/>
      <c r="G97" s="2"/>
      <c r="H97" s="2"/>
    </row>
    <row r="98" spans="1:8" ht="10.5" customHeight="1">
      <c r="A98" s="3" t="s">
        <v>81</v>
      </c>
      <c r="B98" s="7"/>
      <c r="C98" s="2"/>
      <c r="D98" s="2"/>
      <c r="E98" s="2"/>
      <c r="F98" s="2"/>
      <c r="G98" s="2"/>
      <c r="H98" s="2"/>
    </row>
    <row r="99" spans="2:8" ht="9.75" customHeight="1">
      <c r="B99" s="5" t="s">
        <v>41</v>
      </c>
      <c r="C99" s="2">
        <v>175838</v>
      </c>
      <c r="D99" s="2">
        <v>56299</v>
      </c>
      <c r="E99" s="2">
        <v>542</v>
      </c>
      <c r="F99" s="2">
        <v>714</v>
      </c>
      <c r="G99" s="2">
        <v>979</v>
      </c>
      <c r="H99" s="2">
        <v>2035</v>
      </c>
    </row>
    <row r="100" spans="1:8" ht="9.75" customHeight="1">
      <c r="A100" s="3" t="s">
        <v>68</v>
      </c>
      <c r="C100" s="2">
        <v>175838</v>
      </c>
      <c r="D100" s="2">
        <v>56299</v>
      </c>
      <c r="E100" s="2">
        <v>542</v>
      </c>
      <c r="F100" s="2">
        <v>714</v>
      </c>
      <c r="G100" s="2">
        <v>979</v>
      </c>
      <c r="H100" s="2">
        <v>2035</v>
      </c>
    </row>
    <row r="101" spans="2:8" s="4" customFormat="1" ht="9.75" customHeight="1">
      <c r="B101" s="6" t="s">
        <v>124</v>
      </c>
      <c r="C101" s="4">
        <f aca="true" t="shared" si="12" ref="C101:H101">C100/236407</f>
        <v>0.7437935424923966</v>
      </c>
      <c r="D101" s="4">
        <f t="shared" si="12"/>
        <v>0.2381443865875376</v>
      </c>
      <c r="E101" s="4">
        <f t="shared" si="12"/>
        <v>0.002292656308823343</v>
      </c>
      <c r="F101" s="4">
        <f t="shared" si="12"/>
        <v>0.003020215137453629</v>
      </c>
      <c r="G101" s="4">
        <f t="shared" si="12"/>
        <v>0.004141163332727034</v>
      </c>
      <c r="H101" s="4">
        <f t="shared" si="12"/>
        <v>0.008608036141061813</v>
      </c>
    </row>
    <row r="102" spans="2:8" ht="6.75" customHeight="1">
      <c r="B102" s="7"/>
      <c r="C102" s="2"/>
      <c r="D102" s="2"/>
      <c r="E102" s="2"/>
      <c r="F102" s="2"/>
      <c r="G102" s="2"/>
      <c r="H102" s="2"/>
    </row>
    <row r="103" spans="1:8" ht="10.5" customHeight="1">
      <c r="A103" s="3" t="s">
        <v>82</v>
      </c>
      <c r="B103" s="7"/>
      <c r="C103" s="2"/>
      <c r="D103" s="2"/>
      <c r="E103" s="2"/>
      <c r="F103" s="2"/>
      <c r="G103" s="2"/>
      <c r="H103" s="2"/>
    </row>
    <row r="104" spans="2:8" ht="9.75" customHeight="1">
      <c r="B104" s="5" t="s">
        <v>44</v>
      </c>
      <c r="C104" s="2">
        <v>63986</v>
      </c>
      <c r="D104" s="2">
        <v>19655</v>
      </c>
      <c r="E104" s="2">
        <v>208</v>
      </c>
      <c r="F104" s="2">
        <v>226</v>
      </c>
      <c r="G104" s="2">
        <v>481</v>
      </c>
      <c r="H104" s="2">
        <v>602</v>
      </c>
    </row>
    <row r="105" spans="2:8" ht="9.75" customHeight="1">
      <c r="B105" s="5" t="s">
        <v>43</v>
      </c>
      <c r="C105" s="2">
        <v>121750</v>
      </c>
      <c r="D105" s="2">
        <v>42749</v>
      </c>
      <c r="E105" s="2">
        <v>365</v>
      </c>
      <c r="F105" s="2">
        <v>482</v>
      </c>
      <c r="G105" s="2">
        <v>1178</v>
      </c>
      <c r="H105" s="2">
        <v>1320</v>
      </c>
    </row>
    <row r="106" spans="2:8" ht="9.75" customHeight="1">
      <c r="B106" s="5" t="s">
        <v>45</v>
      </c>
      <c r="C106" s="2">
        <v>27935</v>
      </c>
      <c r="D106" s="2">
        <v>10303</v>
      </c>
      <c r="E106" s="2">
        <v>139</v>
      </c>
      <c r="F106" s="2">
        <v>135</v>
      </c>
      <c r="G106" s="2">
        <v>292</v>
      </c>
      <c r="H106" s="2">
        <v>455</v>
      </c>
    </row>
    <row r="107" spans="1:8" ht="9.75" customHeight="1">
      <c r="A107" s="3" t="s">
        <v>68</v>
      </c>
      <c r="C107" s="2">
        <v>213671</v>
      </c>
      <c r="D107" s="2">
        <v>72707</v>
      </c>
      <c r="E107" s="2">
        <v>712</v>
      </c>
      <c r="F107" s="2">
        <v>843</v>
      </c>
      <c r="G107" s="2">
        <v>1951</v>
      </c>
      <c r="H107" s="2">
        <v>2377</v>
      </c>
    </row>
    <row r="108" spans="2:8" s="4" customFormat="1" ht="9.75" customHeight="1">
      <c r="B108" s="6" t="s">
        <v>124</v>
      </c>
      <c r="C108" s="4">
        <f aca="true" t="shared" si="13" ref="C108:H108">C107/292522</f>
        <v>0.7304442059058806</v>
      </c>
      <c r="D108" s="4">
        <f t="shared" si="13"/>
        <v>0.24855224564306275</v>
      </c>
      <c r="E108" s="4">
        <f t="shared" si="13"/>
        <v>0.0024340049637292236</v>
      </c>
      <c r="F108" s="4">
        <f t="shared" si="13"/>
        <v>0.002881834528685022</v>
      </c>
      <c r="G108" s="4">
        <f t="shared" si="13"/>
        <v>0.006669583826173758</v>
      </c>
      <c r="H108" s="4">
        <f t="shared" si="13"/>
        <v>0.008125884548854444</v>
      </c>
    </row>
    <row r="109" spans="2:8" ht="6.75" customHeight="1">
      <c r="B109" s="7"/>
      <c r="C109" s="2"/>
      <c r="D109" s="2"/>
      <c r="E109" s="2"/>
      <c r="F109" s="2"/>
      <c r="G109" s="2"/>
      <c r="H109" s="2"/>
    </row>
    <row r="110" spans="1:8" ht="10.5" customHeight="1">
      <c r="A110" s="3" t="s">
        <v>83</v>
      </c>
      <c r="B110" s="7"/>
      <c r="C110" s="2"/>
      <c r="D110" s="2"/>
      <c r="E110" s="2"/>
      <c r="F110" s="2"/>
      <c r="G110" s="2"/>
      <c r="H110" s="2"/>
    </row>
    <row r="111" spans="2:8" ht="9.75" customHeight="1">
      <c r="B111" s="5" t="s">
        <v>43</v>
      </c>
      <c r="C111" s="2">
        <v>174571</v>
      </c>
      <c r="D111" s="2">
        <v>75753</v>
      </c>
      <c r="E111" s="2">
        <v>732</v>
      </c>
      <c r="F111" s="2">
        <v>721</v>
      </c>
      <c r="G111" s="2">
        <v>1565</v>
      </c>
      <c r="H111" s="2">
        <v>1919</v>
      </c>
    </row>
    <row r="112" spans="1:8" ht="9.75" customHeight="1">
      <c r="A112" s="3" t="s">
        <v>68</v>
      </c>
      <c r="C112" s="2">
        <v>174571</v>
      </c>
      <c r="D112" s="2">
        <v>75753</v>
      </c>
      <c r="E112" s="2">
        <v>732</v>
      </c>
      <c r="F112" s="2">
        <v>721</v>
      </c>
      <c r="G112" s="2">
        <v>1565</v>
      </c>
      <c r="H112" s="2">
        <v>1919</v>
      </c>
    </row>
    <row r="113" spans="2:8" s="4" customFormat="1" ht="9.75" customHeight="1">
      <c r="B113" s="6" t="s">
        <v>124</v>
      </c>
      <c r="C113" s="4">
        <f aca="true" t="shared" si="14" ref="C113:H113">C112/255261</f>
        <v>0.6838921731090922</v>
      </c>
      <c r="D113" s="4">
        <f t="shared" si="14"/>
        <v>0.296766838647502</v>
      </c>
      <c r="E113" s="4">
        <f t="shared" si="14"/>
        <v>0.002867653107995346</v>
      </c>
      <c r="F113" s="4">
        <f t="shared" si="14"/>
        <v>0.0028245599601976015</v>
      </c>
      <c r="G113" s="4">
        <f t="shared" si="14"/>
        <v>0.006130979663951798</v>
      </c>
      <c r="H113" s="4">
        <f t="shared" si="14"/>
        <v>0.007517795511261023</v>
      </c>
    </row>
    <row r="114" spans="2:8" ht="6.75" customHeight="1">
      <c r="B114" s="7"/>
      <c r="C114" s="2"/>
      <c r="D114" s="2"/>
      <c r="E114" s="2"/>
      <c r="F114" s="2"/>
      <c r="G114" s="2"/>
      <c r="H114" s="2"/>
    </row>
    <row r="115" spans="1:8" ht="10.5" customHeight="1">
      <c r="A115" s="3" t="s">
        <v>84</v>
      </c>
      <c r="B115" s="7"/>
      <c r="C115" s="2"/>
      <c r="D115" s="2"/>
      <c r="E115" s="2"/>
      <c r="F115" s="2"/>
      <c r="G115" s="2"/>
      <c r="H115" s="2"/>
    </row>
    <row r="116" spans="2:8" ht="9.75" customHeight="1">
      <c r="B116" s="5" t="s">
        <v>43</v>
      </c>
      <c r="C116" s="2">
        <v>154324</v>
      </c>
      <c r="D116" s="2">
        <v>63975</v>
      </c>
      <c r="E116" s="2">
        <v>573</v>
      </c>
      <c r="F116" s="2">
        <v>554</v>
      </c>
      <c r="G116" s="2">
        <v>1056</v>
      </c>
      <c r="H116" s="2">
        <v>1402</v>
      </c>
    </row>
    <row r="117" spans="1:8" ht="9.75" customHeight="1">
      <c r="A117" s="3" t="s">
        <v>68</v>
      </c>
      <c r="C117" s="2">
        <v>154324</v>
      </c>
      <c r="D117" s="2">
        <v>63975</v>
      </c>
      <c r="E117" s="2">
        <v>573</v>
      </c>
      <c r="F117" s="2">
        <v>554</v>
      </c>
      <c r="G117" s="2">
        <v>1056</v>
      </c>
      <c r="H117" s="2">
        <v>1402</v>
      </c>
    </row>
    <row r="118" spans="2:8" s="4" customFormat="1" ht="9.75" customHeight="1">
      <c r="B118" s="6" t="s">
        <v>124</v>
      </c>
      <c r="C118" s="4">
        <f aca="true" t="shared" si="15" ref="C118:H118">C117/221884</f>
        <v>0.6955165762290205</v>
      </c>
      <c r="D118" s="4">
        <f t="shared" si="15"/>
        <v>0.2883263326783364</v>
      </c>
      <c r="E118" s="4">
        <f t="shared" si="15"/>
        <v>0.0025824304591588396</v>
      </c>
      <c r="F118" s="4">
        <f t="shared" si="15"/>
        <v>0.002496800129797552</v>
      </c>
      <c r="G118" s="4">
        <f t="shared" si="15"/>
        <v>0.004759243568711579</v>
      </c>
      <c r="H118" s="4">
        <f t="shared" si="15"/>
        <v>0.006318616934975032</v>
      </c>
    </row>
    <row r="119" spans="2:8" ht="6.75" customHeight="1">
      <c r="B119" s="7"/>
      <c r="C119" s="2"/>
      <c r="D119" s="2"/>
      <c r="E119" s="2"/>
      <c r="F119" s="2"/>
      <c r="G119" s="2"/>
      <c r="H119" s="2"/>
    </row>
    <row r="120" spans="1:8" ht="10.5" customHeight="1">
      <c r="A120" s="3" t="s">
        <v>85</v>
      </c>
      <c r="B120" s="7"/>
      <c r="C120" s="2"/>
      <c r="D120" s="2"/>
      <c r="E120" s="2"/>
      <c r="F120" s="2"/>
      <c r="G120" s="2"/>
      <c r="H120" s="2"/>
    </row>
    <row r="121" spans="2:8" ht="9.75" customHeight="1">
      <c r="B121" s="5" t="s">
        <v>46</v>
      </c>
      <c r="C121" s="2">
        <v>88453</v>
      </c>
      <c r="D121" s="2">
        <v>38797</v>
      </c>
      <c r="E121" s="2">
        <v>376</v>
      </c>
      <c r="F121" s="2">
        <v>323</v>
      </c>
      <c r="G121" s="2">
        <v>586</v>
      </c>
      <c r="H121" s="2">
        <v>1059</v>
      </c>
    </row>
    <row r="122" spans="2:8" ht="9.75" customHeight="1">
      <c r="B122" s="5" t="s">
        <v>47</v>
      </c>
      <c r="C122" s="2">
        <v>11917</v>
      </c>
      <c r="D122" s="2">
        <v>7425</v>
      </c>
      <c r="E122" s="2">
        <v>67</v>
      </c>
      <c r="F122" s="2">
        <v>53</v>
      </c>
      <c r="G122" s="2">
        <v>89</v>
      </c>
      <c r="H122" s="2">
        <v>154</v>
      </c>
    </row>
    <row r="123" spans="2:8" ht="9.75" customHeight="1">
      <c r="B123" s="5" t="s">
        <v>45</v>
      </c>
      <c r="C123" s="2">
        <v>70810</v>
      </c>
      <c r="D123" s="2">
        <v>14941</v>
      </c>
      <c r="E123" s="2">
        <v>212</v>
      </c>
      <c r="F123" s="2">
        <v>363</v>
      </c>
      <c r="G123" s="2">
        <v>432</v>
      </c>
      <c r="H123" s="2">
        <v>1029</v>
      </c>
    </row>
    <row r="124" spans="1:8" ht="9.75" customHeight="1">
      <c r="A124" s="3" t="s">
        <v>68</v>
      </c>
      <c r="C124" s="2">
        <v>171180</v>
      </c>
      <c r="D124" s="2">
        <v>61163</v>
      </c>
      <c r="E124" s="2">
        <v>655</v>
      </c>
      <c r="F124" s="2">
        <v>739</v>
      </c>
      <c r="G124" s="2">
        <v>1107</v>
      </c>
      <c r="H124" s="2">
        <v>2242</v>
      </c>
    </row>
    <row r="125" spans="2:8" s="4" customFormat="1" ht="9.75" customHeight="1">
      <c r="B125" s="6" t="s">
        <v>124</v>
      </c>
      <c r="C125" s="4">
        <f aca="true" t="shared" si="16" ref="C125:H125">C124/237455</f>
        <v>0.7208944852708934</v>
      </c>
      <c r="D125" s="4">
        <f t="shared" si="16"/>
        <v>0.25757722515845105</v>
      </c>
      <c r="E125" s="4">
        <f t="shared" si="16"/>
        <v>0.0027584173843465077</v>
      </c>
      <c r="F125" s="4">
        <f t="shared" si="16"/>
        <v>0.0031121686214230066</v>
      </c>
      <c r="G125" s="4">
        <f t="shared" si="16"/>
        <v>0.0046619359457581435</v>
      </c>
      <c r="H125" s="4">
        <f t="shared" si="16"/>
        <v>0.009441788970541787</v>
      </c>
    </row>
    <row r="126" spans="2:8" ht="6.75" customHeight="1">
      <c r="B126" s="7"/>
      <c r="C126" s="2"/>
      <c r="D126" s="2"/>
      <c r="E126" s="2"/>
      <c r="F126" s="2"/>
      <c r="G126" s="2"/>
      <c r="H126" s="2"/>
    </row>
    <row r="127" spans="1:8" ht="10.5" customHeight="1">
      <c r="A127" s="3" t="s">
        <v>86</v>
      </c>
      <c r="B127" s="7"/>
      <c r="C127" s="2"/>
      <c r="D127" s="2"/>
      <c r="E127" s="2"/>
      <c r="F127" s="2"/>
      <c r="G127" s="2"/>
      <c r="H127" s="2"/>
    </row>
    <row r="128" spans="2:8" ht="9.75" customHeight="1">
      <c r="B128" s="5" t="s">
        <v>48</v>
      </c>
      <c r="C128" s="2">
        <v>374</v>
      </c>
      <c r="D128" s="2">
        <v>708</v>
      </c>
      <c r="E128" s="2">
        <v>3</v>
      </c>
      <c r="F128" s="2">
        <v>1</v>
      </c>
      <c r="G128" s="2">
        <v>2</v>
      </c>
      <c r="H128" s="2">
        <v>4</v>
      </c>
    </row>
    <row r="129" spans="2:8" ht="9.75" customHeight="1">
      <c r="B129" s="5" t="s">
        <v>49</v>
      </c>
      <c r="C129" s="2">
        <v>163</v>
      </c>
      <c r="D129" s="2">
        <v>355</v>
      </c>
      <c r="E129" s="2">
        <v>1</v>
      </c>
      <c r="F129" s="2">
        <v>1</v>
      </c>
      <c r="G129" s="2">
        <v>0</v>
      </c>
      <c r="H129" s="2">
        <v>1</v>
      </c>
    </row>
    <row r="130" spans="2:8" ht="9.75" customHeight="1">
      <c r="B130" s="5" t="s">
        <v>50</v>
      </c>
      <c r="C130" s="2">
        <v>34031</v>
      </c>
      <c r="D130" s="2">
        <v>28704</v>
      </c>
      <c r="E130" s="2">
        <v>207</v>
      </c>
      <c r="F130" s="2">
        <v>127</v>
      </c>
      <c r="G130" s="2">
        <v>229</v>
      </c>
      <c r="H130" s="2">
        <v>444</v>
      </c>
    </row>
    <row r="131" spans="2:8" ht="9.75" customHeight="1">
      <c r="B131" s="5" t="s">
        <v>42</v>
      </c>
      <c r="C131" s="2">
        <v>32043</v>
      </c>
      <c r="D131" s="2">
        <v>11994</v>
      </c>
      <c r="E131" s="2">
        <v>143</v>
      </c>
      <c r="F131" s="2">
        <v>159</v>
      </c>
      <c r="G131" s="2">
        <v>101</v>
      </c>
      <c r="H131" s="2">
        <v>348</v>
      </c>
    </row>
    <row r="132" spans="2:8" ht="9.75" customHeight="1">
      <c r="B132" s="5" t="s">
        <v>51</v>
      </c>
      <c r="C132" s="2">
        <v>37688</v>
      </c>
      <c r="D132" s="2">
        <v>26868</v>
      </c>
      <c r="E132" s="2">
        <v>275</v>
      </c>
      <c r="F132" s="2">
        <v>194</v>
      </c>
      <c r="G132" s="2">
        <v>251</v>
      </c>
      <c r="H132" s="2">
        <v>584</v>
      </c>
    </row>
    <row r="133" spans="1:8" ht="9.75" customHeight="1">
      <c r="A133" s="3" t="s">
        <v>68</v>
      </c>
      <c r="C133" s="2">
        <v>104299</v>
      </c>
      <c r="D133" s="2">
        <v>68629</v>
      </c>
      <c r="E133" s="2">
        <v>629</v>
      </c>
      <c r="F133" s="2">
        <v>482</v>
      </c>
      <c r="G133" s="2">
        <v>583</v>
      </c>
      <c r="H133" s="2">
        <v>1381</v>
      </c>
    </row>
    <row r="134" spans="2:8" s="4" customFormat="1" ht="9.75" customHeight="1">
      <c r="B134" s="6" t="s">
        <v>124</v>
      </c>
      <c r="C134" s="4">
        <f aca="true" t="shared" si="17" ref="C134:H134">C133/176229</f>
        <v>0.5918378927418302</v>
      </c>
      <c r="D134" s="4">
        <f t="shared" si="17"/>
        <v>0.3894307974283461</v>
      </c>
      <c r="E134" s="4">
        <f t="shared" si="17"/>
        <v>0.003569219594958832</v>
      </c>
      <c r="F134" s="4">
        <f t="shared" si="17"/>
        <v>0.0027350776546425388</v>
      </c>
      <c r="G134" s="4">
        <f t="shared" si="17"/>
        <v>0.0033081955864244818</v>
      </c>
      <c r="H134" s="4">
        <f t="shared" si="17"/>
        <v>0.007836394690998644</v>
      </c>
    </row>
    <row r="135" spans="2:8" ht="6.75" customHeight="1">
      <c r="B135" s="7"/>
      <c r="C135" s="2"/>
      <c r="D135" s="2"/>
      <c r="E135" s="2"/>
      <c r="F135" s="2"/>
      <c r="G135" s="2"/>
      <c r="H135" s="2"/>
    </row>
    <row r="136" spans="1:8" ht="10.5" customHeight="1">
      <c r="A136" s="3" t="s">
        <v>87</v>
      </c>
      <c r="B136" s="7"/>
      <c r="C136" s="2"/>
      <c r="D136" s="2"/>
      <c r="E136" s="2"/>
      <c r="F136" s="2"/>
      <c r="G136" s="2"/>
      <c r="H136" s="2"/>
    </row>
    <row r="137" spans="2:8" ht="9.75" customHeight="1">
      <c r="B137" s="5" t="s">
        <v>48</v>
      </c>
      <c r="C137" s="2">
        <v>48521</v>
      </c>
      <c r="D137" s="2">
        <v>46870</v>
      </c>
      <c r="E137" s="2">
        <v>277</v>
      </c>
      <c r="F137" s="2">
        <v>216</v>
      </c>
      <c r="G137" s="2">
        <v>328</v>
      </c>
      <c r="H137" s="2">
        <v>681</v>
      </c>
    </row>
    <row r="138" spans="2:8" ht="9.75" customHeight="1">
      <c r="B138" s="5" t="s">
        <v>49</v>
      </c>
      <c r="C138" s="2">
        <v>17789</v>
      </c>
      <c r="D138" s="2">
        <v>23228</v>
      </c>
      <c r="E138" s="2">
        <v>156</v>
      </c>
      <c r="F138" s="2">
        <v>86</v>
      </c>
      <c r="G138" s="2">
        <v>169</v>
      </c>
      <c r="H138" s="2">
        <v>338</v>
      </c>
    </row>
    <row r="139" spans="2:8" ht="9.75" customHeight="1">
      <c r="B139" s="5" t="s">
        <v>52</v>
      </c>
      <c r="C139" s="2">
        <v>4100</v>
      </c>
      <c r="D139" s="2">
        <v>5298</v>
      </c>
      <c r="E139" s="2">
        <v>41</v>
      </c>
      <c r="F139" s="2">
        <v>28</v>
      </c>
      <c r="G139" s="2">
        <v>51</v>
      </c>
      <c r="H139" s="2">
        <v>101</v>
      </c>
    </row>
    <row r="140" spans="2:8" ht="9.75" customHeight="1">
      <c r="B140" s="5" t="s">
        <v>51</v>
      </c>
      <c r="C140" s="2">
        <v>42591</v>
      </c>
      <c r="D140" s="2">
        <v>50629</v>
      </c>
      <c r="E140" s="2">
        <v>394</v>
      </c>
      <c r="F140" s="2">
        <v>199</v>
      </c>
      <c r="G140" s="2">
        <v>384</v>
      </c>
      <c r="H140" s="2">
        <v>725</v>
      </c>
    </row>
    <row r="141" spans="2:8" ht="9.75" customHeight="1">
      <c r="B141" s="5" t="s">
        <v>53</v>
      </c>
      <c r="C141" s="2">
        <v>11532</v>
      </c>
      <c r="D141" s="2">
        <v>14988</v>
      </c>
      <c r="E141" s="2">
        <v>114</v>
      </c>
      <c r="F141" s="2">
        <v>64</v>
      </c>
      <c r="G141" s="2">
        <v>153</v>
      </c>
      <c r="H141" s="2">
        <v>300</v>
      </c>
    </row>
    <row r="142" spans="1:8" ht="9.75" customHeight="1">
      <c r="A142" s="3" t="s">
        <v>68</v>
      </c>
      <c r="C142" s="2">
        <v>124533</v>
      </c>
      <c r="D142" s="2">
        <v>141013</v>
      </c>
      <c r="E142" s="2">
        <v>982</v>
      </c>
      <c r="F142" s="2">
        <v>593</v>
      </c>
      <c r="G142" s="2">
        <v>1085</v>
      </c>
      <c r="H142" s="2">
        <v>2145</v>
      </c>
    </row>
    <row r="143" spans="2:8" s="4" customFormat="1" ht="9.75" customHeight="1">
      <c r="B143" s="6" t="s">
        <v>124</v>
      </c>
      <c r="C143" s="4">
        <f aca="true" t="shared" si="18" ref="C143:H143">C142/270720</f>
        <v>0.4600066489361702</v>
      </c>
      <c r="D143" s="4">
        <f t="shared" si="18"/>
        <v>0.520881353427896</v>
      </c>
      <c r="E143" s="4">
        <f t="shared" si="18"/>
        <v>0.0036273640661938535</v>
      </c>
      <c r="F143" s="4">
        <f t="shared" si="18"/>
        <v>0.002190455082742317</v>
      </c>
      <c r="G143" s="4">
        <f t="shared" si="18"/>
        <v>0.004007830969267139</v>
      </c>
      <c r="H143" s="4">
        <f t="shared" si="18"/>
        <v>0.00792331560283688</v>
      </c>
    </row>
    <row r="144" spans="2:8" ht="6.75" customHeight="1">
      <c r="B144" s="7"/>
      <c r="C144" s="2"/>
      <c r="D144" s="2"/>
      <c r="E144" s="2"/>
      <c r="F144" s="2"/>
      <c r="G144" s="2"/>
      <c r="H144" s="2"/>
    </row>
    <row r="145" spans="1:8" ht="10.5" customHeight="1">
      <c r="A145" s="3" t="s">
        <v>88</v>
      </c>
      <c r="B145" s="7"/>
      <c r="C145" s="2"/>
      <c r="D145" s="2"/>
      <c r="E145" s="2"/>
      <c r="F145" s="2"/>
      <c r="G145" s="2"/>
      <c r="H145" s="2"/>
    </row>
    <row r="146" spans="2:8" ht="9.75" customHeight="1">
      <c r="B146" s="5" t="s">
        <v>48</v>
      </c>
      <c r="C146" s="2">
        <v>37867</v>
      </c>
      <c r="D146" s="2">
        <v>17855</v>
      </c>
      <c r="E146" s="2">
        <v>143</v>
      </c>
      <c r="F146" s="2">
        <v>160</v>
      </c>
      <c r="G146" s="2">
        <v>189</v>
      </c>
      <c r="H146" s="2">
        <v>454</v>
      </c>
    </row>
    <row r="147" spans="2:8" ht="9.75" customHeight="1">
      <c r="B147" s="5" t="s">
        <v>54</v>
      </c>
      <c r="C147" s="2">
        <v>24544</v>
      </c>
      <c r="D147" s="2">
        <v>12581</v>
      </c>
      <c r="E147" s="2">
        <v>111</v>
      </c>
      <c r="F147" s="2">
        <v>114</v>
      </c>
      <c r="G147" s="2">
        <v>145</v>
      </c>
      <c r="H147" s="2">
        <v>246</v>
      </c>
    </row>
    <row r="148" spans="2:8" ht="9.75" customHeight="1">
      <c r="B148" s="5" t="s">
        <v>55</v>
      </c>
      <c r="C148" s="2">
        <v>14747</v>
      </c>
      <c r="D148" s="2">
        <v>19710</v>
      </c>
      <c r="E148" s="2">
        <v>111</v>
      </c>
      <c r="F148" s="2">
        <v>72</v>
      </c>
      <c r="G148" s="2">
        <v>173</v>
      </c>
      <c r="H148" s="2">
        <v>262</v>
      </c>
    </row>
    <row r="149" spans="1:8" ht="9.75" customHeight="1">
      <c r="A149" s="3" t="s">
        <v>68</v>
      </c>
      <c r="C149" s="2">
        <v>77158</v>
      </c>
      <c r="D149" s="2">
        <v>50146</v>
      </c>
      <c r="E149" s="2">
        <v>365</v>
      </c>
      <c r="F149" s="2">
        <v>346</v>
      </c>
      <c r="G149" s="2">
        <v>507</v>
      </c>
      <c r="H149" s="2">
        <v>962</v>
      </c>
    </row>
    <row r="150" spans="2:8" s="4" customFormat="1" ht="9.75" customHeight="1">
      <c r="B150" s="6" t="s">
        <v>124</v>
      </c>
      <c r="C150" s="4">
        <f aca="true" t="shared" si="19" ref="C150:H150">C149/129528</f>
        <v>0.5956858748687542</v>
      </c>
      <c r="D150" s="4">
        <f t="shared" si="19"/>
        <v>0.3871440923970107</v>
      </c>
      <c r="E150" s="4">
        <f t="shared" si="19"/>
        <v>0.0028179235377678957</v>
      </c>
      <c r="F150" s="4">
        <f t="shared" si="19"/>
        <v>0.0026712371070347725</v>
      </c>
      <c r="G150" s="4">
        <f t="shared" si="19"/>
        <v>0.003914211599036502</v>
      </c>
      <c r="H150" s="4">
        <f t="shared" si="19"/>
        <v>0.0074269655981718235</v>
      </c>
    </row>
    <row r="151" spans="2:8" ht="6.75" customHeight="1">
      <c r="B151" s="7"/>
      <c r="C151" s="2"/>
      <c r="D151" s="2"/>
      <c r="E151" s="2"/>
      <c r="F151" s="2"/>
      <c r="G151" s="2"/>
      <c r="H151" s="2"/>
    </row>
    <row r="152" spans="1:8" ht="10.5" customHeight="1">
      <c r="A152" s="3" t="s">
        <v>89</v>
      </c>
      <c r="B152" s="7"/>
      <c r="C152" s="2"/>
      <c r="D152" s="2"/>
      <c r="E152" s="2"/>
      <c r="F152" s="2"/>
      <c r="G152" s="2"/>
      <c r="H152" s="2"/>
    </row>
    <row r="153" spans="2:8" ht="9.75" customHeight="1">
      <c r="B153" s="5" t="s">
        <v>48</v>
      </c>
      <c r="C153" s="2">
        <v>49944</v>
      </c>
      <c r="D153" s="2">
        <v>65582</v>
      </c>
      <c r="E153" s="2">
        <v>389</v>
      </c>
      <c r="F153" s="2">
        <v>232</v>
      </c>
      <c r="G153" s="2">
        <v>392</v>
      </c>
      <c r="H153" s="2">
        <v>771</v>
      </c>
    </row>
    <row r="154" spans="2:8" ht="9.75" customHeight="1">
      <c r="B154" s="5" t="s">
        <v>56</v>
      </c>
      <c r="C154" s="2">
        <v>43634</v>
      </c>
      <c r="D154" s="2">
        <v>59765</v>
      </c>
      <c r="E154" s="2">
        <v>360</v>
      </c>
      <c r="F154" s="2">
        <v>217</v>
      </c>
      <c r="G154" s="2">
        <v>354</v>
      </c>
      <c r="H154" s="2">
        <v>718</v>
      </c>
    </row>
    <row r="155" spans="1:8" ht="9.75" customHeight="1">
      <c r="A155" s="3" t="s">
        <v>68</v>
      </c>
      <c r="C155" s="2">
        <v>93578</v>
      </c>
      <c r="D155" s="2">
        <v>125347</v>
      </c>
      <c r="E155" s="2">
        <v>749</v>
      </c>
      <c r="F155" s="2">
        <v>449</v>
      </c>
      <c r="G155" s="2">
        <v>746</v>
      </c>
      <c r="H155" s="2">
        <v>1489</v>
      </c>
    </row>
    <row r="156" spans="2:8" s="4" customFormat="1" ht="9.75" customHeight="1">
      <c r="B156" s="6" t="s">
        <v>124</v>
      </c>
      <c r="C156" s="4">
        <f aca="true" t="shared" si="20" ref="C156:H156">C155/222517</f>
        <v>0.4205431495121721</v>
      </c>
      <c r="D156" s="4">
        <f t="shared" si="20"/>
        <v>0.5633142636292957</v>
      </c>
      <c r="E156" s="4">
        <f t="shared" si="20"/>
        <v>0.0033660349546326797</v>
      </c>
      <c r="F156" s="4">
        <f t="shared" si="20"/>
        <v>0.0020178233573165194</v>
      </c>
      <c r="G156" s="4">
        <f t="shared" si="20"/>
        <v>0.003352552838659518</v>
      </c>
      <c r="H156" s="4">
        <f t="shared" si="20"/>
        <v>0.006691623561345875</v>
      </c>
    </row>
    <row r="157" spans="2:8" ht="6.75" customHeight="1">
      <c r="B157" s="7"/>
      <c r="C157" s="2"/>
      <c r="D157" s="2"/>
      <c r="E157" s="2"/>
      <c r="F157" s="2"/>
      <c r="G157" s="2"/>
      <c r="H157" s="2"/>
    </row>
    <row r="158" spans="1:8" ht="10.5" customHeight="1">
      <c r="A158" s="3" t="s">
        <v>90</v>
      </c>
      <c r="B158" s="7"/>
      <c r="C158" s="2"/>
      <c r="D158" s="2"/>
      <c r="E158" s="2"/>
      <c r="F158" s="2"/>
      <c r="G158" s="2"/>
      <c r="H158" s="2"/>
    </row>
    <row r="159" spans="2:8" ht="9.75" customHeight="1">
      <c r="B159" s="5" t="s">
        <v>54</v>
      </c>
      <c r="C159" s="2">
        <v>68913</v>
      </c>
      <c r="D159" s="2">
        <v>122212</v>
      </c>
      <c r="E159" s="2">
        <v>827</v>
      </c>
      <c r="F159" s="2">
        <v>421</v>
      </c>
      <c r="G159" s="2">
        <v>923</v>
      </c>
      <c r="H159" s="2">
        <v>1324</v>
      </c>
    </row>
    <row r="160" spans="2:8" ht="9.75" customHeight="1">
      <c r="B160" s="5" t="s">
        <v>57</v>
      </c>
      <c r="C160" s="2">
        <v>13692</v>
      </c>
      <c r="D160" s="2">
        <v>15026</v>
      </c>
      <c r="E160" s="2">
        <v>125</v>
      </c>
      <c r="F160" s="2">
        <v>64</v>
      </c>
      <c r="G160" s="2">
        <v>191</v>
      </c>
      <c r="H160" s="2">
        <v>233</v>
      </c>
    </row>
    <row r="161" spans="2:8" ht="9.75" customHeight="1">
      <c r="B161" s="5" t="s">
        <v>58</v>
      </c>
      <c r="C161" s="2">
        <v>28305</v>
      </c>
      <c r="D161" s="2">
        <v>35554</v>
      </c>
      <c r="E161" s="2">
        <v>277</v>
      </c>
      <c r="F161" s="2">
        <v>155</v>
      </c>
      <c r="G161" s="2">
        <v>317</v>
      </c>
      <c r="H161" s="2">
        <v>543</v>
      </c>
    </row>
    <row r="162" spans="1:8" ht="9.75" customHeight="1">
      <c r="A162" s="3" t="s">
        <v>68</v>
      </c>
      <c r="C162" s="2">
        <v>110910</v>
      </c>
      <c r="D162" s="2">
        <v>172792</v>
      </c>
      <c r="E162" s="2">
        <v>1229</v>
      </c>
      <c r="F162" s="2">
        <v>640</v>
      </c>
      <c r="G162" s="2">
        <v>1431</v>
      </c>
      <c r="H162" s="2">
        <v>2100</v>
      </c>
    </row>
    <row r="163" spans="2:8" s="4" customFormat="1" ht="9.75" customHeight="1">
      <c r="B163" s="6" t="s">
        <v>124</v>
      </c>
      <c r="C163" s="4">
        <f aca="true" t="shared" si="21" ref="C163:H163">C162/289363</f>
        <v>0.38329019259545966</v>
      </c>
      <c r="D163" s="4">
        <f t="shared" si="21"/>
        <v>0.5971461451533195</v>
      </c>
      <c r="E163" s="4">
        <f t="shared" si="21"/>
        <v>0.00424726036155279</v>
      </c>
      <c r="F163" s="4">
        <f t="shared" si="21"/>
        <v>0.002211754785511624</v>
      </c>
      <c r="G163" s="4">
        <f t="shared" si="21"/>
        <v>0.004945345465729897</v>
      </c>
      <c r="H163" s="4">
        <f t="shared" si="21"/>
        <v>0.007257320389960016</v>
      </c>
    </row>
    <row r="164" spans="2:8" ht="6.75" customHeight="1">
      <c r="B164" s="7"/>
      <c r="C164" s="2"/>
      <c r="D164" s="2"/>
      <c r="E164" s="2"/>
      <c r="F164" s="2"/>
      <c r="G164" s="2"/>
      <c r="H164" s="2"/>
    </row>
    <row r="165" spans="1:8" ht="10.5" customHeight="1">
      <c r="A165" s="3" t="s">
        <v>91</v>
      </c>
      <c r="B165" s="7"/>
      <c r="C165" s="2"/>
      <c r="D165" s="2"/>
      <c r="E165" s="2"/>
      <c r="F165" s="2"/>
      <c r="G165" s="2"/>
      <c r="H165" s="2"/>
    </row>
    <row r="166" spans="2:8" ht="9.75" customHeight="1">
      <c r="B166" s="5" t="s">
        <v>58</v>
      </c>
      <c r="C166" s="2">
        <v>39871</v>
      </c>
      <c r="D166" s="2">
        <v>25501</v>
      </c>
      <c r="E166" s="2">
        <v>225</v>
      </c>
      <c r="F166" s="2">
        <v>200</v>
      </c>
      <c r="G166" s="2">
        <v>396</v>
      </c>
      <c r="H166" s="2">
        <v>774</v>
      </c>
    </row>
    <row r="167" spans="2:8" ht="9.75" customHeight="1">
      <c r="B167" s="5" t="s">
        <v>59</v>
      </c>
      <c r="C167" s="2">
        <v>85247</v>
      </c>
      <c r="D167" s="2">
        <v>39113</v>
      </c>
      <c r="E167" s="2">
        <v>321</v>
      </c>
      <c r="F167" s="2">
        <v>305</v>
      </c>
      <c r="G167" s="2">
        <v>658</v>
      </c>
      <c r="H167" s="2">
        <v>1137</v>
      </c>
    </row>
    <row r="168" spans="2:8" ht="9.75" customHeight="1">
      <c r="B168" s="5" t="s">
        <v>60</v>
      </c>
      <c r="C168" s="2">
        <v>47230</v>
      </c>
      <c r="D168" s="2">
        <v>20647</v>
      </c>
      <c r="E168" s="2">
        <v>223</v>
      </c>
      <c r="F168" s="2">
        <v>161</v>
      </c>
      <c r="G168" s="2">
        <v>288</v>
      </c>
      <c r="H168" s="2">
        <v>435</v>
      </c>
    </row>
    <row r="169" spans="1:8" ht="9.75" customHeight="1">
      <c r="A169" s="3" t="s">
        <v>68</v>
      </c>
      <c r="C169" s="2">
        <v>172348</v>
      </c>
      <c r="D169" s="2">
        <v>85261</v>
      </c>
      <c r="E169" s="2">
        <v>769</v>
      </c>
      <c r="F169" s="2">
        <v>666</v>
      </c>
      <c r="G169" s="2">
        <v>1342</v>
      </c>
      <c r="H169" s="2">
        <v>2346</v>
      </c>
    </row>
    <row r="170" spans="2:8" s="4" customFormat="1" ht="9.75" customHeight="1">
      <c r="B170" s="6" t="s">
        <v>124</v>
      </c>
      <c r="C170" s="4">
        <f aca="true" t="shared" si="22" ref="C170:H170">C169/263006</f>
        <v>0.6553006395291362</v>
      </c>
      <c r="D170" s="4">
        <f t="shared" si="22"/>
        <v>0.3241789160703558</v>
      </c>
      <c r="E170" s="4">
        <f t="shared" si="22"/>
        <v>0.0029238876679619475</v>
      </c>
      <c r="F170" s="4">
        <f t="shared" si="22"/>
        <v>0.0025322616214078766</v>
      </c>
      <c r="G170" s="4">
        <f t="shared" si="22"/>
        <v>0.005102545189083139</v>
      </c>
      <c r="H170" s="4">
        <f t="shared" si="22"/>
        <v>0.008919948594328646</v>
      </c>
    </row>
    <row r="171" spans="2:8" ht="6.75" customHeight="1">
      <c r="B171" s="7"/>
      <c r="C171" s="2"/>
      <c r="D171" s="2"/>
      <c r="E171" s="2"/>
      <c r="F171" s="2"/>
      <c r="G171" s="2"/>
      <c r="H171" s="2"/>
    </row>
    <row r="172" spans="1:8" ht="10.5" customHeight="1">
      <c r="A172" s="3" t="s">
        <v>92</v>
      </c>
      <c r="B172" s="7"/>
      <c r="C172" s="2"/>
      <c r="D172" s="2"/>
      <c r="E172" s="2"/>
      <c r="F172" s="2"/>
      <c r="G172" s="2"/>
      <c r="H172" s="2"/>
    </row>
    <row r="173" spans="2:8" ht="9.75" customHeight="1">
      <c r="B173" s="5" t="s">
        <v>59</v>
      </c>
      <c r="C173" s="2">
        <v>20367</v>
      </c>
      <c r="D173" s="2">
        <v>26472</v>
      </c>
      <c r="E173" s="2">
        <v>206</v>
      </c>
      <c r="F173" s="2">
        <v>82</v>
      </c>
      <c r="G173" s="2">
        <v>219</v>
      </c>
      <c r="H173" s="2">
        <v>383</v>
      </c>
    </row>
    <row r="174" spans="2:8" ht="9.75" customHeight="1">
      <c r="B174" s="5" t="s">
        <v>60</v>
      </c>
      <c r="C174" s="2">
        <v>140371</v>
      </c>
      <c r="D174" s="2">
        <v>125206</v>
      </c>
      <c r="E174" s="2">
        <v>908</v>
      </c>
      <c r="F174" s="2">
        <v>504</v>
      </c>
      <c r="G174" s="2">
        <v>1525</v>
      </c>
      <c r="H174" s="2">
        <v>1823</v>
      </c>
    </row>
    <row r="175" spans="1:8" ht="9.75" customHeight="1">
      <c r="A175" s="3" t="s">
        <v>68</v>
      </c>
      <c r="C175" s="2">
        <v>160738</v>
      </c>
      <c r="D175" s="2">
        <v>151678</v>
      </c>
      <c r="E175" s="2">
        <v>1114</v>
      </c>
      <c r="F175" s="2">
        <v>586</v>
      </c>
      <c r="G175" s="2">
        <v>1744</v>
      </c>
      <c r="H175" s="2">
        <v>2206</v>
      </c>
    </row>
    <row r="176" spans="2:8" s="4" customFormat="1" ht="9.75" customHeight="1">
      <c r="B176" s="6" t="s">
        <v>124</v>
      </c>
      <c r="C176" s="4">
        <f aca="true" t="shared" si="23" ref="C176:H176">C175/318066</f>
        <v>0.5053605226588193</v>
      </c>
      <c r="D176" s="4">
        <f t="shared" si="23"/>
        <v>0.4768758685304308</v>
      </c>
      <c r="E176" s="4">
        <f t="shared" si="23"/>
        <v>0.003502417737199198</v>
      </c>
      <c r="F176" s="4">
        <f t="shared" si="23"/>
        <v>0.0018423849138229172</v>
      </c>
      <c r="G176" s="4">
        <f t="shared" si="23"/>
        <v>0.005483138719636805</v>
      </c>
      <c r="H176" s="4">
        <f t="shared" si="23"/>
        <v>0.00693566744009105</v>
      </c>
    </row>
    <row r="177" spans="2:8" ht="6.75" customHeight="1">
      <c r="B177" s="7"/>
      <c r="C177" s="2"/>
      <c r="D177" s="2"/>
      <c r="E177" s="2"/>
      <c r="F177" s="2"/>
      <c r="G177" s="2"/>
      <c r="H177" s="2"/>
    </row>
    <row r="178" spans="1:8" ht="10.5" customHeight="1">
      <c r="A178" s="3" t="s">
        <v>93</v>
      </c>
      <c r="B178" s="7"/>
      <c r="C178" s="2"/>
      <c r="D178" s="2"/>
      <c r="E178" s="2"/>
      <c r="F178" s="2"/>
      <c r="G178" s="2"/>
      <c r="H178" s="2"/>
    </row>
    <row r="179" spans="2:8" ht="9.75" customHeight="1">
      <c r="B179" s="5" t="s">
        <v>61</v>
      </c>
      <c r="C179" s="2">
        <v>3743</v>
      </c>
      <c r="D179" s="2">
        <v>4523</v>
      </c>
      <c r="E179" s="2">
        <v>51</v>
      </c>
      <c r="F179" s="2">
        <v>32</v>
      </c>
      <c r="G179" s="2">
        <v>53</v>
      </c>
      <c r="H179" s="2">
        <v>107</v>
      </c>
    </row>
    <row r="180" spans="2:8" ht="9.75" customHeight="1">
      <c r="B180" s="5" t="s">
        <v>57</v>
      </c>
      <c r="C180" s="2">
        <v>101171</v>
      </c>
      <c r="D180" s="2">
        <v>97800</v>
      </c>
      <c r="E180" s="2">
        <v>839</v>
      </c>
      <c r="F180" s="2">
        <v>608</v>
      </c>
      <c r="G180" s="2">
        <v>1326</v>
      </c>
      <c r="H180" s="2">
        <v>1592</v>
      </c>
    </row>
    <row r="181" spans="2:8" ht="9.75" customHeight="1">
      <c r="B181" s="5" t="s">
        <v>62</v>
      </c>
      <c r="C181" s="2">
        <v>3093</v>
      </c>
      <c r="D181" s="2">
        <v>2354</v>
      </c>
      <c r="E181" s="2">
        <v>16</v>
      </c>
      <c r="F181" s="2">
        <v>15</v>
      </c>
      <c r="G181" s="2">
        <v>42</v>
      </c>
      <c r="H181" s="2">
        <v>51</v>
      </c>
    </row>
    <row r="182" spans="2:8" ht="9.75" customHeight="1">
      <c r="B182" s="5" t="s">
        <v>63</v>
      </c>
      <c r="C182" s="2">
        <v>26215</v>
      </c>
      <c r="D182" s="2">
        <v>26524</v>
      </c>
      <c r="E182" s="2">
        <v>265</v>
      </c>
      <c r="F182" s="2">
        <v>169</v>
      </c>
      <c r="G182" s="2">
        <v>333</v>
      </c>
      <c r="H182" s="2">
        <v>487</v>
      </c>
    </row>
    <row r="183" spans="1:8" ht="9.75" customHeight="1">
      <c r="A183" s="3" t="s">
        <v>68</v>
      </c>
      <c r="C183" s="2">
        <v>134222</v>
      </c>
      <c r="D183" s="2">
        <v>131201</v>
      </c>
      <c r="E183" s="2">
        <v>1171</v>
      </c>
      <c r="F183" s="2">
        <v>824</v>
      </c>
      <c r="G183" s="2">
        <v>1754</v>
      </c>
      <c r="H183" s="2">
        <v>2237</v>
      </c>
    </row>
    <row r="184" spans="2:8" s="4" customFormat="1" ht="9.75" customHeight="1">
      <c r="B184" s="6" t="s">
        <v>124</v>
      </c>
      <c r="C184" s="4">
        <f aca="true" t="shared" si="24" ref="C184:H184">C183/271433</f>
        <v>0.4944940372025509</v>
      </c>
      <c r="D184" s="4">
        <f t="shared" si="24"/>
        <v>0.48336421879432495</v>
      </c>
      <c r="E184" s="4">
        <f t="shared" si="24"/>
        <v>0.004314140137713543</v>
      </c>
      <c r="F184" s="4">
        <f t="shared" si="24"/>
        <v>0.0030357399431904008</v>
      </c>
      <c r="G184" s="4">
        <f t="shared" si="24"/>
        <v>0.006461999830529081</v>
      </c>
      <c r="H184" s="4">
        <f t="shared" si="24"/>
        <v>0.008241444481695299</v>
      </c>
    </row>
    <row r="185" spans="2:8" ht="6.75" customHeight="1">
      <c r="B185" s="7"/>
      <c r="C185" s="2"/>
      <c r="D185" s="2"/>
      <c r="E185" s="2"/>
      <c r="F185" s="2"/>
      <c r="G185" s="2"/>
      <c r="H185" s="2"/>
    </row>
    <row r="186" spans="1:8" ht="10.5" customHeight="1">
      <c r="A186" s="3" t="s">
        <v>94</v>
      </c>
      <c r="B186" s="7"/>
      <c r="C186" s="2"/>
      <c r="D186" s="2"/>
      <c r="E186" s="2"/>
      <c r="F186" s="2"/>
      <c r="G186" s="2"/>
      <c r="H186" s="2"/>
    </row>
    <row r="187" spans="2:8" ht="9.75" customHeight="1">
      <c r="B187" s="5" t="s">
        <v>57</v>
      </c>
      <c r="C187" s="2">
        <v>93777</v>
      </c>
      <c r="D187" s="2">
        <v>83496</v>
      </c>
      <c r="E187" s="2">
        <v>539</v>
      </c>
      <c r="F187" s="2">
        <v>566</v>
      </c>
      <c r="G187" s="2">
        <v>1140</v>
      </c>
      <c r="H187" s="2">
        <v>1501</v>
      </c>
    </row>
    <row r="188" spans="2:8" ht="9.75" customHeight="1">
      <c r="B188" s="5" t="s">
        <v>63</v>
      </c>
      <c r="C188" s="2">
        <v>55472</v>
      </c>
      <c r="D188" s="2">
        <v>53833</v>
      </c>
      <c r="E188" s="2">
        <v>445</v>
      </c>
      <c r="F188" s="2">
        <v>251</v>
      </c>
      <c r="G188" s="2">
        <v>543</v>
      </c>
      <c r="H188" s="2">
        <v>900</v>
      </c>
    </row>
    <row r="189" spans="1:8" ht="9.75" customHeight="1">
      <c r="A189" s="3" t="s">
        <v>68</v>
      </c>
      <c r="C189" s="2">
        <v>149249</v>
      </c>
      <c r="D189" s="2">
        <v>137329</v>
      </c>
      <c r="E189" s="2">
        <v>984</v>
      </c>
      <c r="F189" s="2">
        <v>817</v>
      </c>
      <c r="G189" s="2">
        <v>1683</v>
      </c>
      <c r="H189" s="2">
        <v>2401</v>
      </c>
    </row>
    <row r="190" spans="2:8" s="4" customFormat="1" ht="9.75" customHeight="1">
      <c r="B190" s="6" t="s">
        <v>124</v>
      </c>
      <c r="C190" s="4">
        <f aca="true" t="shared" si="25" ref="C190:H190">C189/292463</f>
        <v>0.5103175444415191</v>
      </c>
      <c r="D190" s="4">
        <f t="shared" si="25"/>
        <v>0.4695602520660733</v>
      </c>
      <c r="E190" s="4">
        <f t="shared" si="25"/>
        <v>0.0033645281625367994</v>
      </c>
      <c r="F190" s="4">
        <f t="shared" si="25"/>
        <v>0.002793515760968054</v>
      </c>
      <c r="G190" s="4">
        <f t="shared" si="25"/>
        <v>0.005754574082875441</v>
      </c>
      <c r="H190" s="4">
        <f t="shared" si="25"/>
        <v>0.008209585486027291</v>
      </c>
    </row>
    <row r="191" spans="2:8" ht="6.75" customHeight="1">
      <c r="B191" s="7"/>
      <c r="C191" s="2"/>
      <c r="D191" s="2"/>
      <c r="E191" s="2"/>
      <c r="F191" s="2"/>
      <c r="G191" s="2"/>
      <c r="H191" s="2"/>
    </row>
    <row r="192" spans="1:8" ht="10.5" customHeight="1">
      <c r="A192" s="3" t="s">
        <v>95</v>
      </c>
      <c r="B192" s="7"/>
      <c r="C192" s="2"/>
      <c r="D192" s="2"/>
      <c r="E192" s="2"/>
      <c r="F192" s="2"/>
      <c r="G192" s="2"/>
      <c r="H192" s="2"/>
    </row>
    <row r="193" spans="2:8" ht="9.75" customHeight="1">
      <c r="B193" s="5" t="s">
        <v>57</v>
      </c>
      <c r="C193" s="2">
        <v>157100</v>
      </c>
      <c r="D193" s="2">
        <v>75286</v>
      </c>
      <c r="E193" s="2">
        <v>697</v>
      </c>
      <c r="F193" s="2">
        <v>842</v>
      </c>
      <c r="G193" s="2">
        <v>1443</v>
      </c>
      <c r="H193" s="2">
        <v>2237</v>
      </c>
    </row>
    <row r="194" spans="1:8" ht="9.75" customHeight="1">
      <c r="A194" s="3" t="s">
        <v>68</v>
      </c>
      <c r="C194" s="2">
        <v>157100</v>
      </c>
      <c r="D194" s="2">
        <v>75286</v>
      </c>
      <c r="E194" s="2">
        <v>697</v>
      </c>
      <c r="F194" s="2">
        <v>842</v>
      </c>
      <c r="G194" s="2">
        <v>1443</v>
      </c>
      <c r="H194" s="2">
        <v>2237</v>
      </c>
    </row>
    <row r="195" spans="2:8" s="4" customFormat="1" ht="9.75" customHeight="1">
      <c r="B195" s="6" t="s">
        <v>124</v>
      </c>
      <c r="C195" s="4">
        <f aca="true" t="shared" si="26" ref="C195:H195">C194/237605</f>
        <v>0.6611813724458661</v>
      </c>
      <c r="D195" s="4">
        <f t="shared" si="26"/>
        <v>0.31685360156562364</v>
      </c>
      <c r="E195" s="4">
        <f t="shared" si="26"/>
        <v>0.0029334399528629447</v>
      </c>
      <c r="F195" s="4">
        <f t="shared" si="26"/>
        <v>0.003543696471033859</v>
      </c>
      <c r="G195" s="4">
        <f t="shared" si="26"/>
        <v>0.006073104522211233</v>
      </c>
      <c r="H195" s="4">
        <f t="shared" si="26"/>
        <v>0.009414785042402306</v>
      </c>
    </row>
    <row r="196" spans="2:8" ht="6.75" customHeight="1">
      <c r="B196" s="7"/>
      <c r="C196" s="2"/>
      <c r="D196" s="2"/>
      <c r="E196" s="2"/>
      <c r="F196" s="2"/>
      <c r="G196" s="2"/>
      <c r="H196" s="2"/>
    </row>
    <row r="197" spans="1:8" ht="10.5" customHeight="1">
      <c r="A197" s="3" t="s">
        <v>96</v>
      </c>
      <c r="B197" s="7"/>
      <c r="C197" s="2"/>
      <c r="D197" s="2"/>
      <c r="E197" s="2"/>
      <c r="F197" s="2"/>
      <c r="G197" s="2"/>
      <c r="H197" s="2"/>
    </row>
    <row r="198" spans="2:8" ht="9.75" customHeight="1">
      <c r="B198" s="5" t="s">
        <v>57</v>
      </c>
      <c r="C198" s="2">
        <v>147958</v>
      </c>
      <c r="D198" s="2">
        <v>42815</v>
      </c>
      <c r="E198" s="2">
        <v>517</v>
      </c>
      <c r="F198" s="2">
        <v>600</v>
      </c>
      <c r="G198" s="2">
        <v>920</v>
      </c>
      <c r="H198" s="2">
        <v>1455</v>
      </c>
    </row>
    <row r="199" spans="1:8" ht="9.75" customHeight="1">
      <c r="A199" s="3" t="s">
        <v>68</v>
      </c>
      <c r="C199" s="2">
        <v>147958</v>
      </c>
      <c r="D199" s="2">
        <v>42815</v>
      </c>
      <c r="E199" s="2">
        <v>517</v>
      </c>
      <c r="F199" s="2">
        <v>600</v>
      </c>
      <c r="G199" s="2">
        <v>920</v>
      </c>
      <c r="H199" s="2">
        <v>1455</v>
      </c>
    </row>
    <row r="200" spans="2:8" s="4" customFormat="1" ht="9.75" customHeight="1">
      <c r="B200" s="6" t="s">
        <v>124</v>
      </c>
      <c r="C200" s="4">
        <f aca="true" t="shared" si="27" ref="C200:H200">C199/194265</f>
        <v>0.7616297325817826</v>
      </c>
      <c r="D200" s="4">
        <f t="shared" si="27"/>
        <v>0.22039482150670475</v>
      </c>
      <c r="E200" s="4">
        <f t="shared" si="27"/>
        <v>0.0026613131547113477</v>
      </c>
      <c r="F200" s="4">
        <f t="shared" si="27"/>
        <v>0.0030885645896069802</v>
      </c>
      <c r="G200" s="4">
        <f t="shared" si="27"/>
        <v>0.00473579903739737</v>
      </c>
      <c r="H200" s="4">
        <f t="shared" si="27"/>
        <v>0.007489769129796927</v>
      </c>
    </row>
    <row r="201" spans="2:8" ht="6.75" customHeight="1">
      <c r="B201" s="7"/>
      <c r="C201" s="2"/>
      <c r="D201" s="2"/>
      <c r="E201" s="2"/>
      <c r="F201" s="2"/>
      <c r="G201" s="2"/>
      <c r="H201" s="2"/>
    </row>
    <row r="202" spans="1:8" ht="10.5" customHeight="1">
      <c r="A202" s="3" t="s">
        <v>97</v>
      </c>
      <c r="B202" s="7"/>
      <c r="C202" s="2"/>
      <c r="D202" s="2"/>
      <c r="E202" s="2"/>
      <c r="F202" s="2"/>
      <c r="G202" s="2"/>
      <c r="H202" s="2"/>
    </row>
    <row r="203" spans="2:8" ht="9.75" customHeight="1">
      <c r="B203" s="5" t="s">
        <v>57</v>
      </c>
      <c r="C203" s="2">
        <v>159947</v>
      </c>
      <c r="D203" s="2">
        <v>71860</v>
      </c>
      <c r="E203" s="2">
        <v>608</v>
      </c>
      <c r="F203" s="2">
        <v>875</v>
      </c>
      <c r="G203" s="2">
        <v>1391</v>
      </c>
      <c r="H203" s="2">
        <v>1966</v>
      </c>
    </row>
    <row r="204" spans="1:8" ht="9.75" customHeight="1">
      <c r="A204" s="3" t="s">
        <v>68</v>
      </c>
      <c r="C204" s="2">
        <v>159947</v>
      </c>
      <c r="D204" s="2">
        <v>71860</v>
      </c>
      <c r="E204" s="2">
        <v>608</v>
      </c>
      <c r="F204" s="2">
        <v>875</v>
      </c>
      <c r="G204" s="2">
        <v>1391</v>
      </c>
      <c r="H204" s="2">
        <v>1966</v>
      </c>
    </row>
    <row r="205" spans="2:8" s="4" customFormat="1" ht="9.75" customHeight="1">
      <c r="B205" s="6" t="s">
        <v>124</v>
      </c>
      <c r="C205" s="4">
        <f aca="true" t="shared" si="28" ref="C205:H205">C204/236647</f>
        <v>0.675888559753557</v>
      </c>
      <c r="D205" s="4">
        <f t="shared" si="28"/>
        <v>0.30365903645514203</v>
      </c>
      <c r="E205" s="4">
        <f t="shared" si="28"/>
        <v>0.0025692275837006172</v>
      </c>
      <c r="F205" s="4">
        <f t="shared" si="28"/>
        <v>0.0036974903548323028</v>
      </c>
      <c r="G205" s="4">
        <f t="shared" si="28"/>
        <v>0.005877953238367695</v>
      </c>
      <c r="H205" s="4">
        <f t="shared" si="28"/>
        <v>0.008307732614400352</v>
      </c>
    </row>
    <row r="206" spans="2:8" ht="6.75" customHeight="1">
      <c r="B206" s="7"/>
      <c r="C206" s="2"/>
      <c r="D206" s="2"/>
      <c r="E206" s="2"/>
      <c r="F206" s="2"/>
      <c r="G206" s="2"/>
      <c r="H206" s="2"/>
    </row>
    <row r="207" spans="1:8" ht="10.5" customHeight="1">
      <c r="A207" s="3" t="s">
        <v>98</v>
      </c>
      <c r="B207" s="7"/>
      <c r="C207" s="2"/>
      <c r="D207" s="2"/>
      <c r="E207" s="2"/>
      <c r="F207" s="2"/>
      <c r="G207" s="2"/>
      <c r="H207" s="2"/>
    </row>
    <row r="208" spans="2:8" ht="9.75" customHeight="1">
      <c r="B208" s="5" t="s">
        <v>57</v>
      </c>
      <c r="C208" s="2">
        <v>242022</v>
      </c>
      <c r="D208" s="2">
        <v>95869</v>
      </c>
      <c r="E208" s="2">
        <v>543</v>
      </c>
      <c r="F208" s="2">
        <v>843</v>
      </c>
      <c r="G208" s="2">
        <v>1927</v>
      </c>
      <c r="H208" s="2">
        <v>2397</v>
      </c>
    </row>
    <row r="209" spans="1:8" ht="9.75" customHeight="1">
      <c r="A209" s="3" t="s">
        <v>68</v>
      </c>
      <c r="C209" s="2">
        <v>242022</v>
      </c>
      <c r="D209" s="2">
        <v>95869</v>
      </c>
      <c r="E209" s="2">
        <v>543</v>
      </c>
      <c r="F209" s="2">
        <v>843</v>
      </c>
      <c r="G209" s="2">
        <v>1927</v>
      </c>
      <c r="H209" s="2">
        <v>2397</v>
      </c>
    </row>
    <row r="210" spans="2:8" s="4" customFormat="1" ht="9.75" customHeight="1">
      <c r="B210" s="6" t="s">
        <v>124</v>
      </c>
      <c r="C210" s="4">
        <f aca="true" t="shared" si="29" ref="C210:H210">C209/343601</f>
        <v>0.7043693120799998</v>
      </c>
      <c r="D210" s="4">
        <f t="shared" si="29"/>
        <v>0.27901257563278337</v>
      </c>
      <c r="E210" s="4">
        <f t="shared" si="29"/>
        <v>0.0015803213611136173</v>
      </c>
      <c r="F210" s="4">
        <f t="shared" si="29"/>
        <v>0.0024534270854857814</v>
      </c>
      <c r="G210" s="4">
        <f t="shared" si="29"/>
        <v>0.005608249102883868</v>
      </c>
      <c r="H210" s="4">
        <f t="shared" si="29"/>
        <v>0.006976114737733592</v>
      </c>
    </row>
    <row r="211" spans="2:8" ht="6.75" customHeight="1">
      <c r="B211" s="7"/>
      <c r="C211" s="2"/>
      <c r="D211" s="2"/>
      <c r="E211" s="2"/>
      <c r="F211" s="2"/>
      <c r="G211" s="2"/>
      <c r="H211" s="2"/>
    </row>
    <row r="212" spans="1:8" ht="10.5" customHeight="1">
      <c r="A212" s="3" t="s">
        <v>99</v>
      </c>
      <c r="B212" s="7"/>
      <c r="C212" s="2"/>
      <c r="D212" s="2"/>
      <c r="E212" s="2"/>
      <c r="F212" s="2"/>
      <c r="G212" s="2"/>
      <c r="H212" s="2"/>
    </row>
    <row r="213" spans="2:8" ht="9.75" customHeight="1">
      <c r="B213" s="5" t="s">
        <v>57</v>
      </c>
      <c r="C213" s="2">
        <v>113941</v>
      </c>
      <c r="D213" s="2">
        <v>25441</v>
      </c>
      <c r="E213" s="2">
        <v>435</v>
      </c>
      <c r="F213" s="2">
        <v>747</v>
      </c>
      <c r="G213" s="2">
        <v>660</v>
      </c>
      <c r="H213" s="2">
        <v>1438</v>
      </c>
    </row>
    <row r="214" spans="1:8" ht="9.75" customHeight="1">
      <c r="A214" s="3" t="s">
        <v>68</v>
      </c>
      <c r="C214" s="2">
        <v>113941</v>
      </c>
      <c r="D214" s="2">
        <v>25441</v>
      </c>
      <c r="E214" s="2">
        <v>435</v>
      </c>
      <c r="F214" s="2">
        <v>747</v>
      </c>
      <c r="G214" s="2">
        <v>660</v>
      </c>
      <c r="H214" s="2">
        <v>1438</v>
      </c>
    </row>
    <row r="215" spans="2:8" s="4" customFormat="1" ht="9.75" customHeight="1">
      <c r="B215" s="6" t="s">
        <v>124</v>
      </c>
      <c r="C215" s="4">
        <f aca="true" t="shared" si="30" ref="C215:H215">C214/142662</f>
        <v>0.7986779941399952</v>
      </c>
      <c r="D215" s="4">
        <f t="shared" si="30"/>
        <v>0.17833059959905231</v>
      </c>
      <c r="E215" s="4">
        <f t="shared" si="30"/>
        <v>0.0030491651596080247</v>
      </c>
      <c r="F215" s="4">
        <f t="shared" si="30"/>
        <v>0.005236152584430332</v>
      </c>
      <c r="G215" s="4">
        <f t="shared" si="30"/>
        <v>0.0046263195525087265</v>
      </c>
      <c r="H215" s="4">
        <f t="shared" si="30"/>
        <v>0.010079768964405378</v>
      </c>
    </row>
    <row r="216" spans="2:8" ht="6.75" customHeight="1">
      <c r="B216" s="7"/>
      <c r="C216" s="2"/>
      <c r="D216" s="2"/>
      <c r="E216" s="2"/>
      <c r="F216" s="2"/>
      <c r="G216" s="2"/>
      <c r="H216" s="2"/>
    </row>
    <row r="217" spans="1:8" ht="10.5" customHeight="1">
      <c r="A217" s="3" t="s">
        <v>100</v>
      </c>
      <c r="B217" s="7"/>
      <c r="C217" s="2"/>
      <c r="D217" s="2"/>
      <c r="E217" s="2"/>
      <c r="F217" s="2"/>
      <c r="G217" s="2"/>
      <c r="H217" s="2"/>
    </row>
    <row r="218" spans="2:8" ht="9.75" customHeight="1">
      <c r="B218" s="5" t="s">
        <v>57</v>
      </c>
      <c r="C218" s="2">
        <v>119726</v>
      </c>
      <c r="D218" s="2">
        <v>52356</v>
      </c>
      <c r="E218" s="2">
        <v>687</v>
      </c>
      <c r="F218" s="2">
        <v>628</v>
      </c>
      <c r="G218" s="2">
        <v>616</v>
      </c>
      <c r="H218" s="2">
        <v>1626</v>
      </c>
    </row>
    <row r="219" spans="1:8" ht="9.75" customHeight="1">
      <c r="A219" s="3" t="s">
        <v>68</v>
      </c>
      <c r="C219" s="2">
        <v>119726</v>
      </c>
      <c r="D219" s="2">
        <v>52356</v>
      </c>
      <c r="E219" s="2">
        <v>687</v>
      </c>
      <c r="F219" s="2">
        <v>628</v>
      </c>
      <c r="G219" s="2">
        <v>616</v>
      </c>
      <c r="H219" s="2">
        <v>1626</v>
      </c>
    </row>
    <row r="220" spans="2:8" s="4" customFormat="1" ht="9.75" customHeight="1">
      <c r="B220" s="6" t="s">
        <v>124</v>
      </c>
      <c r="C220" s="4">
        <f aca="true" t="shared" si="31" ref="C220:H220">C219/175639</f>
        <v>0.6816595403071072</v>
      </c>
      <c r="D220" s="4">
        <f t="shared" si="31"/>
        <v>0.2980886932856598</v>
      </c>
      <c r="E220" s="4">
        <f t="shared" si="31"/>
        <v>0.003911431971259231</v>
      </c>
      <c r="F220" s="4">
        <f t="shared" si="31"/>
        <v>0.0035755156884291076</v>
      </c>
      <c r="G220" s="4">
        <f t="shared" si="31"/>
        <v>0.0035071937325992517</v>
      </c>
      <c r="H220" s="4">
        <f t="shared" si="31"/>
        <v>0.009257625014945427</v>
      </c>
    </row>
    <row r="221" spans="2:8" ht="6.75" customHeight="1">
      <c r="B221" s="7"/>
      <c r="C221" s="2"/>
      <c r="D221" s="2"/>
      <c r="E221" s="2"/>
      <c r="F221" s="2"/>
      <c r="G221" s="2"/>
      <c r="H221" s="2"/>
    </row>
    <row r="222" spans="1:8" ht="10.5" customHeight="1">
      <c r="A222" s="3" t="s">
        <v>101</v>
      </c>
      <c r="B222" s="7"/>
      <c r="C222" s="2"/>
      <c r="D222" s="2"/>
      <c r="E222" s="2"/>
      <c r="F222" s="2"/>
      <c r="G222" s="2"/>
      <c r="H222" s="2"/>
    </row>
    <row r="223" spans="2:8" ht="9.75" customHeight="1">
      <c r="B223" s="5" t="s">
        <v>57</v>
      </c>
      <c r="C223" s="2">
        <v>205470</v>
      </c>
      <c r="D223" s="2">
        <v>27672</v>
      </c>
      <c r="E223" s="2">
        <v>365</v>
      </c>
      <c r="F223" s="2">
        <v>744</v>
      </c>
      <c r="G223" s="2">
        <v>1053</v>
      </c>
      <c r="H223" s="2">
        <v>1377</v>
      </c>
    </row>
    <row r="224" spans="1:8" ht="9.75" customHeight="1">
      <c r="A224" s="3" t="s">
        <v>68</v>
      </c>
      <c r="C224" s="2">
        <v>205470</v>
      </c>
      <c r="D224" s="2">
        <v>27672</v>
      </c>
      <c r="E224" s="2">
        <v>365</v>
      </c>
      <c r="F224" s="2">
        <v>744</v>
      </c>
      <c r="G224" s="2">
        <v>1053</v>
      </c>
      <c r="H224" s="2">
        <v>1377</v>
      </c>
    </row>
    <row r="225" spans="2:8" s="4" customFormat="1" ht="9.75" customHeight="1">
      <c r="B225" s="6" t="s">
        <v>124</v>
      </c>
      <c r="C225" s="4">
        <f aca="true" t="shared" si="32" ref="C225:H225">C224/236681</f>
        <v>0.868130521672631</v>
      </c>
      <c r="D225" s="4">
        <f t="shared" si="32"/>
        <v>0.11691686278154985</v>
      </c>
      <c r="E225" s="4">
        <f t="shared" si="32"/>
        <v>0.0015421601226967944</v>
      </c>
      <c r="F225" s="4">
        <f t="shared" si="32"/>
        <v>0.0031434715925655206</v>
      </c>
      <c r="G225" s="4">
        <f t="shared" si="32"/>
        <v>0.004449026326574588</v>
      </c>
      <c r="H225" s="4">
        <f t="shared" si="32"/>
        <v>0.005817957503982153</v>
      </c>
    </row>
    <row r="226" spans="2:8" ht="6.75" customHeight="1">
      <c r="B226" s="7"/>
      <c r="C226" s="2"/>
      <c r="D226" s="2"/>
      <c r="E226" s="2"/>
      <c r="F226" s="2"/>
      <c r="G226" s="2"/>
      <c r="H226" s="2"/>
    </row>
    <row r="227" spans="1:8" ht="10.5" customHeight="1">
      <c r="A227" s="3" t="s">
        <v>102</v>
      </c>
      <c r="B227" s="7"/>
      <c r="C227" s="2"/>
      <c r="D227" s="2"/>
      <c r="E227" s="2"/>
      <c r="F227" s="2"/>
      <c r="G227" s="2"/>
      <c r="H227" s="2"/>
    </row>
    <row r="228" spans="2:8" ht="9.75" customHeight="1">
      <c r="B228" s="5" t="s">
        <v>57</v>
      </c>
      <c r="C228" s="2">
        <v>106695</v>
      </c>
      <c r="D228" s="2">
        <v>33056</v>
      </c>
      <c r="E228" s="2">
        <v>421</v>
      </c>
      <c r="F228" s="2">
        <v>690</v>
      </c>
      <c r="G228" s="2">
        <v>509</v>
      </c>
      <c r="H228" s="2">
        <v>1403</v>
      </c>
    </row>
    <row r="229" spans="1:8" ht="9.75" customHeight="1">
      <c r="A229" s="3" t="s">
        <v>68</v>
      </c>
      <c r="C229" s="2">
        <v>106695</v>
      </c>
      <c r="D229" s="2">
        <v>33056</v>
      </c>
      <c r="E229" s="2">
        <v>421</v>
      </c>
      <c r="F229" s="2">
        <v>690</v>
      </c>
      <c r="G229" s="2">
        <v>509</v>
      </c>
      <c r="H229" s="2">
        <v>1403</v>
      </c>
    </row>
    <row r="230" spans="2:8" s="4" customFormat="1" ht="9.75" customHeight="1">
      <c r="B230" s="6" t="s">
        <v>124</v>
      </c>
      <c r="C230" s="4">
        <f aca="true" t="shared" si="33" ref="C230:H230">C229/142774</f>
        <v>0.747299928558421</v>
      </c>
      <c r="D230" s="4">
        <f t="shared" si="33"/>
        <v>0.2315267485676664</v>
      </c>
      <c r="E230" s="4">
        <f t="shared" si="33"/>
        <v>0.00294871615280093</v>
      </c>
      <c r="F230" s="4">
        <f t="shared" si="33"/>
        <v>0.004832812696989648</v>
      </c>
      <c r="G230" s="4">
        <f t="shared" si="33"/>
        <v>0.0035650748735764214</v>
      </c>
      <c r="H230" s="4">
        <f t="shared" si="33"/>
        <v>0.009826719150545617</v>
      </c>
    </row>
    <row r="231" spans="2:8" ht="6.75" customHeight="1">
      <c r="B231" s="7"/>
      <c r="C231" s="2"/>
      <c r="D231" s="2"/>
      <c r="E231" s="2"/>
      <c r="F231" s="2"/>
      <c r="G231" s="2"/>
      <c r="H231" s="2"/>
    </row>
    <row r="232" spans="1:8" ht="10.5" customHeight="1">
      <c r="A232" s="3" t="s">
        <v>103</v>
      </c>
      <c r="B232" s="7"/>
      <c r="C232" s="2"/>
      <c r="D232" s="2"/>
      <c r="E232" s="2"/>
      <c r="F232" s="2"/>
      <c r="G232" s="2"/>
      <c r="H232" s="2"/>
    </row>
    <row r="233" spans="2:8" ht="9.75" customHeight="1">
      <c r="B233" s="5" t="s">
        <v>57</v>
      </c>
      <c r="C233" s="2">
        <v>165761</v>
      </c>
      <c r="D233" s="2">
        <v>27789</v>
      </c>
      <c r="E233" s="2">
        <v>601</v>
      </c>
      <c r="F233" s="2">
        <v>543</v>
      </c>
      <c r="G233" s="2">
        <v>694</v>
      </c>
      <c r="H233" s="2">
        <v>1085</v>
      </c>
    </row>
    <row r="234" spans="1:8" ht="9.75" customHeight="1">
      <c r="A234" s="3" t="s">
        <v>68</v>
      </c>
      <c r="C234" s="2">
        <v>165761</v>
      </c>
      <c r="D234" s="2">
        <v>27789</v>
      </c>
      <c r="E234" s="2">
        <v>601</v>
      </c>
      <c r="F234" s="2">
        <v>543</v>
      </c>
      <c r="G234" s="2">
        <v>694</v>
      </c>
      <c r="H234" s="2">
        <v>1085</v>
      </c>
    </row>
    <row r="235" spans="2:8" s="4" customFormat="1" ht="9.75" customHeight="1">
      <c r="B235" s="6" t="s">
        <v>124</v>
      </c>
      <c r="C235" s="4">
        <f aca="true" t="shared" si="34" ref="C235:H235">C234/196473</f>
        <v>0.8436833559827559</v>
      </c>
      <c r="D235" s="4">
        <f t="shared" si="34"/>
        <v>0.14143928173336795</v>
      </c>
      <c r="E235" s="4">
        <f t="shared" si="34"/>
        <v>0.0030589444860108003</v>
      </c>
      <c r="F235" s="4">
        <f t="shared" si="34"/>
        <v>0.0027637385289581776</v>
      </c>
      <c r="G235" s="4">
        <f t="shared" si="34"/>
        <v>0.0035322919688710406</v>
      </c>
      <c r="H235" s="4">
        <f t="shared" si="34"/>
        <v>0.0055223873000361376</v>
      </c>
    </row>
    <row r="236" spans="2:8" ht="6.75" customHeight="1">
      <c r="B236" s="7"/>
      <c r="C236" s="2"/>
      <c r="D236" s="2"/>
      <c r="E236" s="2"/>
      <c r="F236" s="2"/>
      <c r="G236" s="2"/>
      <c r="H236" s="2"/>
    </row>
    <row r="237" spans="1:8" ht="10.5" customHeight="1">
      <c r="A237" s="3" t="s">
        <v>104</v>
      </c>
      <c r="B237" s="7"/>
      <c r="C237" s="2"/>
      <c r="D237" s="2"/>
      <c r="E237" s="2"/>
      <c r="F237" s="2"/>
      <c r="G237" s="2"/>
      <c r="H237" s="2"/>
    </row>
    <row r="238" spans="2:8" ht="9.75" customHeight="1">
      <c r="B238" s="5" t="s">
        <v>57</v>
      </c>
      <c r="C238" s="2">
        <v>176924</v>
      </c>
      <c r="D238" s="2">
        <v>92105</v>
      </c>
      <c r="E238" s="2">
        <v>677</v>
      </c>
      <c r="F238" s="2">
        <v>817</v>
      </c>
      <c r="G238" s="2">
        <v>1779</v>
      </c>
      <c r="H238" s="2">
        <v>2481</v>
      </c>
    </row>
    <row r="239" spans="1:8" ht="9.75" customHeight="1">
      <c r="A239" s="3" t="s">
        <v>68</v>
      </c>
      <c r="C239" s="2">
        <v>176924</v>
      </c>
      <c r="D239" s="2">
        <v>92105</v>
      </c>
      <c r="E239" s="2">
        <v>677</v>
      </c>
      <c r="F239" s="2">
        <v>817</v>
      </c>
      <c r="G239" s="2">
        <v>1779</v>
      </c>
      <c r="H239" s="2">
        <v>2481</v>
      </c>
    </row>
    <row r="240" spans="2:8" s="4" customFormat="1" ht="9.75" customHeight="1">
      <c r="B240" s="6" t="s">
        <v>124</v>
      </c>
      <c r="C240" s="4">
        <f aca="true" t="shared" si="35" ref="C240:H240">C239/274783</f>
        <v>0.6438680704410389</v>
      </c>
      <c r="D240" s="4">
        <f t="shared" si="35"/>
        <v>0.33519176950539153</v>
      </c>
      <c r="E240" s="4">
        <f t="shared" si="35"/>
        <v>0.002463762314262527</v>
      </c>
      <c r="F240" s="4">
        <f t="shared" si="35"/>
        <v>0.0029732552596048517</v>
      </c>
      <c r="G240" s="4">
        <f t="shared" si="35"/>
        <v>0.006474199641171397</v>
      </c>
      <c r="H240" s="4">
        <f t="shared" si="35"/>
        <v>0.009028942838530767</v>
      </c>
    </row>
    <row r="241" spans="2:8" ht="6.75" customHeight="1">
      <c r="B241" s="7"/>
      <c r="C241" s="2"/>
      <c r="D241" s="2"/>
      <c r="E241" s="2"/>
      <c r="F241" s="2"/>
      <c r="G241" s="2"/>
      <c r="H241" s="2"/>
    </row>
    <row r="242" spans="1:8" ht="10.5" customHeight="1">
      <c r="A242" s="3" t="s">
        <v>105</v>
      </c>
      <c r="B242" s="7"/>
      <c r="C242" s="2"/>
      <c r="D242" s="2"/>
      <c r="E242" s="2"/>
      <c r="F242" s="2"/>
      <c r="G242" s="2"/>
      <c r="H242" s="2"/>
    </row>
    <row r="243" spans="2:8" ht="9.75" customHeight="1">
      <c r="B243" s="5" t="s">
        <v>57</v>
      </c>
      <c r="C243" s="2">
        <v>157219</v>
      </c>
      <c r="D243" s="2">
        <v>36940</v>
      </c>
      <c r="E243" s="2">
        <v>540</v>
      </c>
      <c r="F243" s="2">
        <v>604</v>
      </c>
      <c r="G243" s="2">
        <v>827</v>
      </c>
      <c r="H243" s="2">
        <v>1417</v>
      </c>
    </row>
    <row r="244" spans="1:8" ht="9.75" customHeight="1">
      <c r="A244" s="3" t="s">
        <v>68</v>
      </c>
      <c r="C244" s="2">
        <v>157219</v>
      </c>
      <c r="D244" s="2">
        <v>36940</v>
      </c>
      <c r="E244" s="2">
        <v>540</v>
      </c>
      <c r="F244" s="2">
        <v>604</v>
      </c>
      <c r="G244" s="2">
        <v>827</v>
      </c>
      <c r="H244" s="2">
        <v>1417</v>
      </c>
    </row>
    <row r="245" spans="2:8" s="4" customFormat="1" ht="9.75" customHeight="1">
      <c r="B245" s="6" t="s">
        <v>124</v>
      </c>
      <c r="C245" s="4">
        <f aca="true" t="shared" si="36" ref="C245:H245">C244/197547</f>
        <v>0.7958561759986231</v>
      </c>
      <c r="D245" s="4">
        <f t="shared" si="36"/>
        <v>0.18699347497051336</v>
      </c>
      <c r="E245" s="4">
        <f t="shared" si="36"/>
        <v>0.0027335267050372825</v>
      </c>
      <c r="F245" s="4">
        <f t="shared" si="36"/>
        <v>0.0030575002404491084</v>
      </c>
      <c r="G245" s="4">
        <f t="shared" si="36"/>
        <v>0.004186345527899689</v>
      </c>
      <c r="H245" s="4">
        <f t="shared" si="36"/>
        <v>0.007172976557477461</v>
      </c>
    </row>
    <row r="246" spans="2:8" ht="6.75" customHeight="1">
      <c r="B246" s="7"/>
      <c r="C246" s="2"/>
      <c r="D246" s="2"/>
      <c r="E246" s="2"/>
      <c r="F246" s="2"/>
      <c r="G246" s="2"/>
      <c r="H246" s="2"/>
    </row>
    <row r="247" spans="1:8" ht="10.5" customHeight="1">
      <c r="A247" s="3" t="s">
        <v>106</v>
      </c>
      <c r="B247" s="7"/>
      <c r="C247" s="2"/>
      <c r="D247" s="2"/>
      <c r="E247" s="2"/>
      <c r="F247" s="2"/>
      <c r="G247" s="2"/>
      <c r="H247" s="2"/>
    </row>
    <row r="248" spans="2:8" ht="9.75" customHeight="1">
      <c r="B248" s="5" t="s">
        <v>57</v>
      </c>
      <c r="C248" s="2">
        <v>130092</v>
      </c>
      <c r="D248" s="2">
        <v>48599</v>
      </c>
      <c r="E248" s="2">
        <v>548</v>
      </c>
      <c r="F248" s="2">
        <v>768</v>
      </c>
      <c r="G248" s="2">
        <v>637</v>
      </c>
      <c r="H248" s="2">
        <v>1893</v>
      </c>
    </row>
    <row r="249" spans="1:8" ht="9.75" customHeight="1">
      <c r="A249" s="3" t="s">
        <v>68</v>
      </c>
      <c r="C249" s="2">
        <v>130092</v>
      </c>
      <c r="D249" s="2">
        <v>48599</v>
      </c>
      <c r="E249" s="2">
        <v>548</v>
      </c>
      <c r="F249" s="2">
        <v>768</v>
      </c>
      <c r="G249" s="2">
        <v>637</v>
      </c>
      <c r="H249" s="2">
        <v>1893</v>
      </c>
    </row>
    <row r="250" spans="2:8" s="4" customFormat="1" ht="9.75" customHeight="1">
      <c r="B250" s="6" t="s">
        <v>124</v>
      </c>
      <c r="C250" s="4">
        <f aca="true" t="shared" si="37" ref="C250:H250">C249/182537</f>
        <v>0.7126883864641141</v>
      </c>
      <c r="D250" s="4">
        <f t="shared" si="37"/>
        <v>0.2662419125985417</v>
      </c>
      <c r="E250" s="4">
        <f t="shared" si="37"/>
        <v>0.003002131074795795</v>
      </c>
      <c r="F250" s="4">
        <f t="shared" si="37"/>
        <v>0.004207366177816005</v>
      </c>
      <c r="G250" s="4">
        <f t="shared" si="37"/>
        <v>0.0034897034573812434</v>
      </c>
      <c r="H250" s="4">
        <f t="shared" si="37"/>
        <v>0.010370500227351167</v>
      </c>
    </row>
    <row r="251" spans="2:8" ht="6.75" customHeight="1">
      <c r="B251" s="7"/>
      <c r="C251" s="2"/>
      <c r="D251" s="2"/>
      <c r="E251" s="2"/>
      <c r="F251" s="2"/>
      <c r="G251" s="2"/>
      <c r="H251" s="2"/>
    </row>
    <row r="252" spans="1:8" ht="10.5" customHeight="1">
      <c r="A252" s="3" t="s">
        <v>107</v>
      </c>
      <c r="B252" s="7"/>
      <c r="C252" s="2"/>
      <c r="D252" s="2"/>
      <c r="E252" s="2"/>
      <c r="F252" s="2"/>
      <c r="G252" s="2"/>
      <c r="H252" s="2"/>
    </row>
    <row r="253" spans="2:8" ht="9.75" customHeight="1">
      <c r="B253" s="5" t="s">
        <v>57</v>
      </c>
      <c r="C253" s="2">
        <v>128579</v>
      </c>
      <c r="D253" s="2">
        <v>63680</v>
      </c>
      <c r="E253" s="2">
        <v>702</v>
      </c>
      <c r="F253" s="2">
        <v>923</v>
      </c>
      <c r="G253" s="2">
        <v>825</v>
      </c>
      <c r="H253" s="2">
        <v>1667</v>
      </c>
    </row>
    <row r="254" spans="1:8" ht="9.75" customHeight="1">
      <c r="A254" s="3" t="s">
        <v>68</v>
      </c>
      <c r="C254" s="2">
        <v>128579</v>
      </c>
      <c r="D254" s="2">
        <v>63680</v>
      </c>
      <c r="E254" s="2">
        <v>702</v>
      </c>
      <c r="F254" s="2">
        <v>923</v>
      </c>
      <c r="G254" s="2">
        <v>825</v>
      </c>
      <c r="H254" s="2">
        <v>1667</v>
      </c>
    </row>
    <row r="255" spans="2:8" s="4" customFormat="1" ht="9.75" customHeight="1">
      <c r="B255" s="6" t="s">
        <v>124</v>
      </c>
      <c r="C255" s="4">
        <f aca="true" t="shared" si="38" ref="C255:H255">C254/196376</f>
        <v>0.6547592373813501</v>
      </c>
      <c r="D255" s="4">
        <f t="shared" si="38"/>
        <v>0.3242758789261417</v>
      </c>
      <c r="E255" s="4">
        <f t="shared" si="38"/>
        <v>0.0035747749215790116</v>
      </c>
      <c r="F255" s="4">
        <f t="shared" si="38"/>
        <v>0.004700167026520552</v>
      </c>
      <c r="G255" s="4">
        <f t="shared" si="38"/>
        <v>0.004201124373650548</v>
      </c>
      <c r="H255" s="4">
        <f t="shared" si="38"/>
        <v>0.008488817370758137</v>
      </c>
    </row>
    <row r="256" spans="2:8" ht="6.75" customHeight="1">
      <c r="B256" s="7"/>
      <c r="C256" s="2"/>
      <c r="D256" s="2"/>
      <c r="E256" s="2"/>
      <c r="F256" s="2"/>
      <c r="G256" s="2"/>
      <c r="H256" s="2"/>
    </row>
    <row r="257" spans="1:8" ht="10.5" customHeight="1">
      <c r="A257" s="3" t="s">
        <v>108</v>
      </c>
      <c r="B257" s="7"/>
      <c r="C257" s="2"/>
      <c r="D257" s="2"/>
      <c r="E257" s="2"/>
      <c r="F257" s="2"/>
      <c r="G257" s="2"/>
      <c r="H257" s="2"/>
    </row>
    <row r="258" spans="2:8" ht="9.75" customHeight="1">
      <c r="B258" s="5" t="s">
        <v>64</v>
      </c>
      <c r="C258" s="2">
        <v>114025</v>
      </c>
      <c r="D258" s="2">
        <v>125066</v>
      </c>
      <c r="E258" s="2">
        <v>851</v>
      </c>
      <c r="F258" s="2">
        <v>611</v>
      </c>
      <c r="G258" s="2">
        <v>1539</v>
      </c>
      <c r="H258" s="2">
        <v>1762</v>
      </c>
    </row>
    <row r="259" spans="1:8" ht="9.75" customHeight="1">
      <c r="A259" s="3" t="s">
        <v>68</v>
      </c>
      <c r="C259" s="2">
        <v>114025</v>
      </c>
      <c r="D259" s="2">
        <v>125066</v>
      </c>
      <c r="E259" s="2">
        <v>851</v>
      </c>
      <c r="F259" s="2">
        <v>611</v>
      </c>
      <c r="G259" s="2">
        <v>1539</v>
      </c>
      <c r="H259" s="2">
        <v>1762</v>
      </c>
    </row>
    <row r="260" spans="2:8" s="4" customFormat="1" ht="9.75" customHeight="1">
      <c r="B260" s="6" t="s">
        <v>124</v>
      </c>
      <c r="C260" s="4">
        <f aca="true" t="shared" si="39" ref="C260:H260">C259/244547</f>
        <v>0.46627028751119415</v>
      </c>
      <c r="D260" s="4">
        <f t="shared" si="39"/>
        <v>0.5114190728162684</v>
      </c>
      <c r="E260" s="4">
        <f t="shared" si="39"/>
        <v>0.003479903658601414</v>
      </c>
      <c r="F260" s="4">
        <f t="shared" si="39"/>
        <v>0.0024984972213930247</v>
      </c>
      <c r="G260" s="4">
        <f t="shared" si="39"/>
        <v>0.006293268778598797</v>
      </c>
      <c r="H260" s="4">
        <f t="shared" si="39"/>
        <v>0.007205158926504925</v>
      </c>
    </row>
    <row r="261" spans="2:8" ht="6.75" customHeight="1">
      <c r="B261" s="7"/>
      <c r="C261" s="2"/>
      <c r="D261" s="2"/>
      <c r="E261" s="2"/>
      <c r="F261" s="2"/>
      <c r="G261" s="2"/>
      <c r="H261" s="2"/>
    </row>
    <row r="262" spans="1:8" ht="10.5" customHeight="1">
      <c r="A262" s="3" t="s">
        <v>109</v>
      </c>
      <c r="B262" s="7"/>
      <c r="C262" s="2"/>
      <c r="D262" s="2"/>
      <c r="E262" s="2"/>
      <c r="F262" s="2"/>
      <c r="G262" s="2"/>
      <c r="H262" s="2"/>
    </row>
    <row r="263" spans="2:8" ht="9.75" customHeight="1">
      <c r="B263" s="5" t="s">
        <v>65</v>
      </c>
      <c r="C263" s="2">
        <v>24529</v>
      </c>
      <c r="D263" s="2">
        <v>27454</v>
      </c>
      <c r="E263" s="2">
        <v>187</v>
      </c>
      <c r="F263" s="2">
        <v>149</v>
      </c>
      <c r="G263" s="2">
        <v>233</v>
      </c>
      <c r="H263" s="2">
        <v>489</v>
      </c>
    </row>
    <row r="264" spans="2:8" ht="9.75" customHeight="1">
      <c r="B264" s="5" t="s">
        <v>63</v>
      </c>
      <c r="C264" s="2">
        <v>94726</v>
      </c>
      <c r="D264" s="2">
        <v>120528</v>
      </c>
      <c r="E264" s="2">
        <v>946</v>
      </c>
      <c r="F264" s="2">
        <v>552</v>
      </c>
      <c r="G264" s="2">
        <v>1237</v>
      </c>
      <c r="H264" s="2">
        <v>2097</v>
      </c>
    </row>
    <row r="265" spans="1:8" ht="9.75" customHeight="1">
      <c r="A265" s="3" t="s">
        <v>68</v>
      </c>
      <c r="C265" s="2">
        <v>119255</v>
      </c>
      <c r="D265" s="2">
        <v>147982</v>
      </c>
      <c r="E265" s="2">
        <v>1133</v>
      </c>
      <c r="F265" s="2">
        <v>701</v>
      </c>
      <c r="G265" s="2">
        <v>1470</v>
      </c>
      <c r="H265" s="2">
        <v>2586</v>
      </c>
    </row>
    <row r="266" spans="2:8" s="4" customFormat="1" ht="9.75" customHeight="1">
      <c r="B266" s="6" t="s">
        <v>124</v>
      </c>
      <c r="C266" s="4">
        <f aca="true" t="shared" si="40" ref="C266:H266">C265/273127</f>
        <v>0.4366283816686011</v>
      </c>
      <c r="D266" s="4">
        <f t="shared" si="40"/>
        <v>0.5418065588535736</v>
      </c>
      <c r="E266" s="4">
        <f t="shared" si="40"/>
        <v>0.004148253376634313</v>
      </c>
      <c r="F266" s="4">
        <f t="shared" si="40"/>
        <v>0.0025665715948990763</v>
      </c>
      <c r="G266" s="4">
        <f t="shared" si="40"/>
        <v>0.005382111618404625</v>
      </c>
      <c r="H266" s="4">
        <f t="shared" si="40"/>
        <v>0.00946812288788732</v>
      </c>
    </row>
    <row r="267" spans="2:8" ht="6.75" customHeight="1">
      <c r="B267" s="7"/>
      <c r="C267" s="2"/>
      <c r="D267" s="2"/>
      <c r="E267" s="2"/>
      <c r="F267" s="2"/>
      <c r="G267" s="2"/>
      <c r="H267" s="2"/>
    </row>
    <row r="268" spans="1:8" ht="10.5" customHeight="1">
      <c r="A268" s="3" t="s">
        <v>110</v>
      </c>
      <c r="B268" s="7"/>
      <c r="C268" s="2"/>
      <c r="D268" s="2"/>
      <c r="E268" s="2"/>
      <c r="F268" s="2"/>
      <c r="G268" s="2"/>
      <c r="H268" s="2"/>
    </row>
    <row r="269" spans="2:8" ht="9.75" customHeight="1">
      <c r="B269" s="5" t="s">
        <v>57</v>
      </c>
      <c r="C269" s="2">
        <v>27010</v>
      </c>
      <c r="D269" s="2">
        <v>24004</v>
      </c>
      <c r="E269" s="2">
        <v>142</v>
      </c>
      <c r="F269" s="2">
        <v>139</v>
      </c>
      <c r="G269" s="2">
        <v>304</v>
      </c>
      <c r="H269" s="2">
        <v>430</v>
      </c>
    </row>
    <row r="270" spans="2:8" ht="9.75" customHeight="1">
      <c r="B270" s="5" t="s">
        <v>64</v>
      </c>
      <c r="C270" s="2">
        <v>74177</v>
      </c>
      <c r="D270" s="2">
        <v>101323</v>
      </c>
      <c r="E270" s="2">
        <v>517</v>
      </c>
      <c r="F270" s="2">
        <v>286</v>
      </c>
      <c r="G270" s="2">
        <v>1279</v>
      </c>
      <c r="H270" s="2">
        <v>1059</v>
      </c>
    </row>
    <row r="271" spans="2:8" ht="9.75" customHeight="1">
      <c r="B271" s="5" t="s">
        <v>63</v>
      </c>
      <c r="C271" s="2">
        <v>27287</v>
      </c>
      <c r="D271" s="2">
        <v>26929</v>
      </c>
      <c r="E271" s="2">
        <v>141</v>
      </c>
      <c r="F271" s="2">
        <v>100</v>
      </c>
      <c r="G271" s="2">
        <v>227</v>
      </c>
      <c r="H271" s="2">
        <v>372</v>
      </c>
    </row>
    <row r="272" spans="1:8" ht="9.75" customHeight="1">
      <c r="A272" s="3" t="s">
        <v>68</v>
      </c>
      <c r="C272" s="2">
        <v>128474</v>
      </c>
      <c r="D272" s="2">
        <v>152256</v>
      </c>
      <c r="E272" s="2">
        <v>800</v>
      </c>
      <c r="F272" s="2">
        <v>525</v>
      </c>
      <c r="G272" s="2">
        <v>1810</v>
      </c>
      <c r="H272" s="2">
        <v>1861</v>
      </c>
    </row>
    <row r="273" spans="2:8" s="4" customFormat="1" ht="9.75" customHeight="1">
      <c r="B273" s="6" t="s">
        <v>124</v>
      </c>
      <c r="C273" s="4">
        <f aca="true" t="shared" si="41" ref="C273:H273">C272/286259</f>
        <v>0.4488033564010214</v>
      </c>
      <c r="D273" s="4">
        <f t="shared" si="41"/>
        <v>0.5318819670298576</v>
      </c>
      <c r="E273" s="4">
        <f t="shared" si="41"/>
        <v>0.0027946719579122403</v>
      </c>
      <c r="F273" s="4">
        <f t="shared" si="41"/>
        <v>0.0018340034723799076</v>
      </c>
      <c r="G273" s="4">
        <f t="shared" si="41"/>
        <v>0.006322945304776444</v>
      </c>
      <c r="H273" s="4">
        <f t="shared" si="41"/>
        <v>0.006501105642093349</v>
      </c>
    </row>
    <row r="274" spans="2:8" ht="6.75" customHeight="1">
      <c r="B274" s="7"/>
      <c r="C274" s="2"/>
      <c r="D274" s="2"/>
      <c r="E274" s="2"/>
      <c r="F274" s="2"/>
      <c r="G274" s="2"/>
      <c r="H274" s="2"/>
    </row>
    <row r="275" spans="1:8" ht="10.5" customHeight="1">
      <c r="A275" s="3" t="s">
        <v>111</v>
      </c>
      <c r="B275" s="7"/>
      <c r="C275" s="2"/>
      <c r="D275" s="2"/>
      <c r="E275" s="2"/>
      <c r="F275" s="2"/>
      <c r="G275" s="2"/>
      <c r="H275" s="2"/>
    </row>
    <row r="276" spans="2:8" ht="9.75" customHeight="1">
      <c r="B276" s="5" t="s">
        <v>63</v>
      </c>
      <c r="C276" s="2">
        <v>112020</v>
      </c>
      <c r="D276" s="2">
        <v>49594</v>
      </c>
      <c r="E276" s="2">
        <v>618</v>
      </c>
      <c r="F276" s="2">
        <v>597</v>
      </c>
      <c r="G276" s="2">
        <v>569</v>
      </c>
      <c r="H276" s="2">
        <v>1432</v>
      </c>
    </row>
    <row r="277" spans="1:8" ht="9.75" customHeight="1">
      <c r="A277" s="3" t="s">
        <v>68</v>
      </c>
      <c r="C277" s="2">
        <v>112020</v>
      </c>
      <c r="D277" s="2">
        <v>49594</v>
      </c>
      <c r="E277" s="2">
        <v>618</v>
      </c>
      <c r="F277" s="2">
        <v>597</v>
      </c>
      <c r="G277" s="2">
        <v>569</v>
      </c>
      <c r="H277" s="2">
        <v>1432</v>
      </c>
    </row>
    <row r="278" spans="2:8" s="4" customFormat="1" ht="9.75" customHeight="1">
      <c r="B278" s="6" t="s">
        <v>124</v>
      </c>
      <c r="C278" s="4">
        <f aca="true" t="shared" si="42" ref="C278:H278">C277/164830</f>
        <v>0.6796092944245586</v>
      </c>
      <c r="D278" s="4">
        <f t="shared" si="42"/>
        <v>0.3008796942304192</v>
      </c>
      <c r="E278" s="4">
        <f t="shared" si="42"/>
        <v>0.00374931747861433</v>
      </c>
      <c r="F278" s="4">
        <f t="shared" si="42"/>
        <v>0.003621913486622581</v>
      </c>
      <c r="G278" s="4">
        <f t="shared" si="42"/>
        <v>0.0034520414973002486</v>
      </c>
      <c r="H278" s="4">
        <f t="shared" si="42"/>
        <v>0.008687738882484985</v>
      </c>
    </row>
    <row r="279" spans="2:8" ht="6.75" customHeight="1">
      <c r="B279" s="7"/>
      <c r="C279" s="2"/>
      <c r="D279" s="2"/>
      <c r="E279" s="2"/>
      <c r="F279" s="2"/>
      <c r="G279" s="2"/>
      <c r="H279" s="2"/>
    </row>
    <row r="280" spans="1:8" ht="10.5" customHeight="1">
      <c r="A280" s="3" t="s">
        <v>112</v>
      </c>
      <c r="B280" s="7"/>
      <c r="C280" s="2"/>
      <c r="D280" s="2"/>
      <c r="E280" s="2"/>
      <c r="F280" s="2"/>
      <c r="G280" s="2"/>
      <c r="H280" s="2"/>
    </row>
    <row r="281" spans="2:8" ht="9.75" customHeight="1">
      <c r="B281" s="5" t="s">
        <v>64</v>
      </c>
      <c r="C281" s="2">
        <v>24525</v>
      </c>
      <c r="D281" s="2">
        <v>35324</v>
      </c>
      <c r="E281" s="2">
        <v>150</v>
      </c>
      <c r="F281" s="2">
        <v>95</v>
      </c>
      <c r="G281" s="2">
        <v>424</v>
      </c>
      <c r="H281" s="2">
        <v>311</v>
      </c>
    </row>
    <row r="282" spans="2:8" ht="9.75" customHeight="1">
      <c r="B282" s="5" t="s">
        <v>65</v>
      </c>
      <c r="C282" s="2">
        <v>109010</v>
      </c>
      <c r="D282" s="2">
        <v>95679</v>
      </c>
      <c r="E282" s="2">
        <v>718</v>
      </c>
      <c r="F282" s="2">
        <v>448</v>
      </c>
      <c r="G282" s="2">
        <v>1070</v>
      </c>
      <c r="H282" s="2">
        <v>1757</v>
      </c>
    </row>
    <row r="283" spans="1:8" ht="9.75" customHeight="1">
      <c r="A283" s="3" t="s">
        <v>68</v>
      </c>
      <c r="C283" s="2">
        <v>133535</v>
      </c>
      <c r="D283" s="2">
        <v>131003</v>
      </c>
      <c r="E283" s="2">
        <v>868</v>
      </c>
      <c r="F283" s="2">
        <v>543</v>
      </c>
      <c r="G283" s="2">
        <v>1494</v>
      </c>
      <c r="H283" s="2">
        <v>2068</v>
      </c>
    </row>
    <row r="284" spans="2:8" s="4" customFormat="1" ht="9.75" customHeight="1">
      <c r="B284" s="6" t="s">
        <v>124</v>
      </c>
      <c r="C284" s="4">
        <f aca="true" t="shared" si="43" ref="C284:H284">C283/269707</f>
        <v>0.49511136158868696</v>
      </c>
      <c r="D284" s="4">
        <f t="shared" si="43"/>
        <v>0.48572339612987425</v>
      </c>
      <c r="E284" s="4">
        <f t="shared" si="43"/>
        <v>0.0032183072741901395</v>
      </c>
      <c r="F284" s="4">
        <f t="shared" si="43"/>
        <v>0.0020132959100060436</v>
      </c>
      <c r="G284" s="4">
        <f t="shared" si="43"/>
        <v>0.0055393445479724295</v>
      </c>
      <c r="H284" s="4">
        <f t="shared" si="43"/>
        <v>0.0076675800034852635</v>
      </c>
    </row>
    <row r="285" spans="2:8" ht="6.75" customHeight="1">
      <c r="B285" s="7"/>
      <c r="C285" s="2"/>
      <c r="D285" s="2"/>
      <c r="E285" s="2"/>
      <c r="F285" s="2"/>
      <c r="G285" s="2"/>
      <c r="H285" s="2"/>
    </row>
    <row r="286" spans="1:8" ht="10.5" customHeight="1">
      <c r="A286" s="3" t="s">
        <v>113</v>
      </c>
      <c r="B286" s="7"/>
      <c r="C286" s="2"/>
      <c r="D286" s="2"/>
      <c r="E286" s="2"/>
      <c r="F286" s="2"/>
      <c r="G286" s="2"/>
      <c r="H286" s="2"/>
    </row>
    <row r="287" spans="2:8" ht="9.75" customHeight="1">
      <c r="B287" s="5" t="s">
        <v>65</v>
      </c>
      <c r="C287" s="2">
        <v>142305</v>
      </c>
      <c r="D287" s="2">
        <v>129664</v>
      </c>
      <c r="E287" s="2">
        <v>857</v>
      </c>
      <c r="F287" s="2">
        <v>523</v>
      </c>
      <c r="G287" s="2">
        <v>1072</v>
      </c>
      <c r="H287" s="2">
        <v>1799</v>
      </c>
    </row>
    <row r="288" spans="1:8" ht="9.75" customHeight="1">
      <c r="A288" s="3" t="s">
        <v>68</v>
      </c>
      <c r="C288" s="2">
        <v>142305</v>
      </c>
      <c r="D288" s="2">
        <v>129664</v>
      </c>
      <c r="E288" s="2">
        <v>857</v>
      </c>
      <c r="F288" s="2">
        <v>523</v>
      </c>
      <c r="G288" s="2">
        <v>1072</v>
      </c>
      <c r="H288" s="2">
        <v>1799</v>
      </c>
    </row>
    <row r="289" spans="2:8" s="4" customFormat="1" ht="9.75" customHeight="1">
      <c r="B289" s="6" t="s">
        <v>124</v>
      </c>
      <c r="C289" s="4">
        <f aca="true" t="shared" si="44" ref="C289:H289">C288/276220</f>
        <v>0.5151871696473825</v>
      </c>
      <c r="D289" s="4">
        <f t="shared" si="44"/>
        <v>0.469422923756426</v>
      </c>
      <c r="E289" s="4">
        <f t="shared" si="44"/>
        <v>0.003102599377307943</v>
      </c>
      <c r="F289" s="4">
        <f t="shared" si="44"/>
        <v>0.0018934182897690248</v>
      </c>
      <c r="G289" s="4">
        <f t="shared" si="44"/>
        <v>0.0038809644486279054</v>
      </c>
      <c r="H289" s="4">
        <f t="shared" si="44"/>
        <v>0.006512924480486569</v>
      </c>
    </row>
    <row r="290" spans="2:8" ht="6.75" customHeight="1">
      <c r="B290" s="7"/>
      <c r="C290" s="2"/>
      <c r="D290" s="2"/>
      <c r="E290" s="2"/>
      <c r="F290" s="2"/>
      <c r="G290" s="2"/>
      <c r="H290" s="2"/>
    </row>
    <row r="291" spans="1:8" ht="10.5" customHeight="1">
      <c r="A291" s="3" t="s">
        <v>114</v>
      </c>
      <c r="B291" s="7"/>
      <c r="C291" s="2"/>
      <c r="D291" s="2"/>
      <c r="E291" s="2"/>
      <c r="F291" s="2"/>
      <c r="G291" s="2"/>
      <c r="H291" s="2"/>
    </row>
    <row r="292" spans="2:8" ht="9.75" customHeight="1">
      <c r="B292" s="5" t="s">
        <v>57</v>
      </c>
      <c r="C292" s="2">
        <v>48769</v>
      </c>
      <c r="D292" s="2">
        <v>42631</v>
      </c>
      <c r="E292" s="2">
        <v>215</v>
      </c>
      <c r="F292" s="2">
        <v>237</v>
      </c>
      <c r="G292" s="2">
        <v>725</v>
      </c>
      <c r="H292" s="2">
        <v>748</v>
      </c>
    </row>
    <row r="293" spans="2:8" ht="9.75" customHeight="1">
      <c r="B293" s="5" t="s">
        <v>64</v>
      </c>
      <c r="C293" s="2">
        <v>96624</v>
      </c>
      <c r="D293" s="2">
        <v>108306</v>
      </c>
      <c r="E293" s="2">
        <v>684</v>
      </c>
      <c r="F293" s="2">
        <v>512</v>
      </c>
      <c r="G293" s="2">
        <v>1534</v>
      </c>
      <c r="H293" s="2">
        <v>1584</v>
      </c>
    </row>
    <row r="294" spans="1:8" ht="9.75" customHeight="1">
      <c r="A294" s="3" t="s">
        <v>68</v>
      </c>
      <c r="C294" s="2">
        <v>145393</v>
      </c>
      <c r="D294" s="2">
        <v>150937</v>
      </c>
      <c r="E294" s="2">
        <v>899</v>
      </c>
      <c r="F294" s="2">
        <v>749</v>
      </c>
      <c r="G294" s="2">
        <v>2259</v>
      </c>
      <c r="H294" s="2">
        <v>2332</v>
      </c>
    </row>
    <row r="295" spans="2:8" s="4" customFormat="1" ht="9.75" customHeight="1">
      <c r="B295" s="6" t="s">
        <v>124</v>
      </c>
      <c r="C295" s="4">
        <f aca="true" t="shared" si="45" ref="C295:H295">C294/303251</f>
        <v>0.4794477182268154</v>
      </c>
      <c r="D295" s="4">
        <f t="shared" si="45"/>
        <v>0.49772960352974926</v>
      </c>
      <c r="E295" s="4">
        <f t="shared" si="45"/>
        <v>0.0029645409248444357</v>
      </c>
      <c r="F295" s="4">
        <f t="shared" si="45"/>
        <v>0.0024699011709771773</v>
      </c>
      <c r="G295" s="4">
        <f t="shared" si="45"/>
        <v>0.007449274693240912</v>
      </c>
      <c r="H295" s="4">
        <f t="shared" si="45"/>
        <v>0.007689999373456312</v>
      </c>
    </row>
    <row r="296" spans="2:8" ht="6.75" customHeight="1">
      <c r="B296" s="7"/>
      <c r="C296" s="2"/>
      <c r="D296" s="2"/>
      <c r="E296" s="2"/>
      <c r="F296" s="2"/>
      <c r="G296" s="2"/>
      <c r="H296" s="2"/>
    </row>
    <row r="297" spans="1:8" ht="10.5" customHeight="1">
      <c r="A297" s="3" t="s">
        <v>115</v>
      </c>
      <c r="B297" s="7"/>
      <c r="C297" s="2"/>
      <c r="D297" s="2"/>
      <c r="E297" s="2"/>
      <c r="F297" s="2"/>
      <c r="G297" s="2"/>
      <c r="H297" s="2"/>
    </row>
    <row r="298" spans="2:8" ht="9.75" customHeight="1">
      <c r="B298" s="5" t="s">
        <v>64</v>
      </c>
      <c r="C298" s="2">
        <v>77144</v>
      </c>
      <c r="D298" s="2">
        <v>48461</v>
      </c>
      <c r="E298" s="2">
        <v>460</v>
      </c>
      <c r="F298" s="2">
        <v>368</v>
      </c>
      <c r="G298" s="2">
        <v>634</v>
      </c>
      <c r="H298" s="2">
        <v>953</v>
      </c>
    </row>
    <row r="299" spans="1:8" ht="9.75" customHeight="1">
      <c r="A299" s="3" t="s">
        <v>68</v>
      </c>
      <c r="C299" s="2">
        <v>77144</v>
      </c>
      <c r="D299" s="2">
        <v>48461</v>
      </c>
      <c r="E299" s="2">
        <v>460</v>
      </c>
      <c r="F299" s="2">
        <v>368</v>
      </c>
      <c r="G299" s="2">
        <v>634</v>
      </c>
      <c r="H299" s="2">
        <v>953</v>
      </c>
    </row>
    <row r="300" spans="2:8" s="4" customFormat="1" ht="9.75" customHeight="1">
      <c r="B300" s="6" t="s">
        <v>124</v>
      </c>
      <c r="C300" s="4">
        <f aca="true" t="shared" si="46" ref="C300:H300">C299/128277</f>
        <v>0.6013860629730973</v>
      </c>
      <c r="D300" s="4">
        <f t="shared" si="46"/>
        <v>0.37778401428159375</v>
      </c>
      <c r="E300" s="4">
        <f t="shared" si="46"/>
        <v>0.003585989694177444</v>
      </c>
      <c r="F300" s="4">
        <f t="shared" si="46"/>
        <v>0.002868791755341955</v>
      </c>
      <c r="G300" s="4">
        <f t="shared" si="46"/>
        <v>0.004942429274148912</v>
      </c>
      <c r="H300" s="4">
        <f t="shared" si="46"/>
        <v>0.00742923517076327</v>
      </c>
    </row>
    <row r="301" spans="2:8" ht="6.75" customHeight="1">
      <c r="B301" s="7"/>
      <c r="C301" s="2"/>
      <c r="D301" s="2"/>
      <c r="E301" s="2"/>
      <c r="F301" s="2"/>
      <c r="G301" s="2"/>
      <c r="H301" s="2"/>
    </row>
    <row r="302" spans="1:8" ht="10.5" customHeight="1">
      <c r="A302" s="3" t="s">
        <v>116</v>
      </c>
      <c r="B302" s="7"/>
      <c r="C302" s="2"/>
      <c r="D302" s="2"/>
      <c r="E302" s="2"/>
      <c r="F302" s="2"/>
      <c r="G302" s="2"/>
      <c r="H302" s="2"/>
    </row>
    <row r="303" spans="2:8" ht="9.75" customHeight="1">
      <c r="B303" s="5" t="s">
        <v>64</v>
      </c>
      <c r="C303" s="2">
        <v>163063</v>
      </c>
      <c r="D303" s="2">
        <v>160584</v>
      </c>
      <c r="E303" s="2">
        <v>900</v>
      </c>
      <c r="F303" s="2">
        <v>582</v>
      </c>
      <c r="G303" s="2">
        <v>2457</v>
      </c>
      <c r="H303" s="2">
        <v>2020</v>
      </c>
    </row>
    <row r="304" spans="1:8" ht="9.75" customHeight="1">
      <c r="A304" s="3" t="s">
        <v>68</v>
      </c>
      <c r="C304" s="2">
        <v>163063</v>
      </c>
      <c r="D304" s="2">
        <v>160584</v>
      </c>
      <c r="E304" s="2">
        <v>900</v>
      </c>
      <c r="F304" s="2">
        <v>582</v>
      </c>
      <c r="G304" s="2">
        <v>2457</v>
      </c>
      <c r="H304" s="2">
        <v>2020</v>
      </c>
    </row>
    <row r="305" spans="2:8" s="4" customFormat="1" ht="9.75" customHeight="1">
      <c r="B305" s="6" t="s">
        <v>124</v>
      </c>
      <c r="C305" s="4">
        <f aca="true" t="shared" si="47" ref="C305:H305">C304/330738</f>
        <v>0.49302771377948706</v>
      </c>
      <c r="D305" s="4">
        <f t="shared" si="47"/>
        <v>0.48553235491537106</v>
      </c>
      <c r="E305" s="4">
        <f t="shared" si="47"/>
        <v>0.0027211871632530885</v>
      </c>
      <c r="F305" s="4">
        <f t="shared" si="47"/>
        <v>0.0017597010322369972</v>
      </c>
      <c r="G305" s="4">
        <f t="shared" si="47"/>
        <v>0.007428840955680932</v>
      </c>
      <c r="H305" s="4">
        <f t="shared" si="47"/>
        <v>0.006107553410856932</v>
      </c>
    </row>
    <row r="306" spans="2:8" ht="6.75" customHeight="1">
      <c r="B306" s="7"/>
      <c r="C306" s="2"/>
      <c r="D306" s="2"/>
      <c r="E306" s="2"/>
      <c r="F306" s="2"/>
      <c r="G306" s="2"/>
      <c r="H306" s="2"/>
    </row>
    <row r="307" spans="1:8" ht="10.5" customHeight="1">
      <c r="A307" s="3" t="s">
        <v>117</v>
      </c>
      <c r="B307" s="7"/>
      <c r="C307" s="2"/>
      <c r="D307" s="2"/>
      <c r="E307" s="2"/>
      <c r="F307" s="2"/>
      <c r="G307" s="2"/>
      <c r="H307" s="2"/>
    </row>
    <row r="308" spans="2:8" ht="9.75" customHeight="1">
      <c r="B308" s="5" t="s">
        <v>65</v>
      </c>
      <c r="C308" s="2">
        <v>49173</v>
      </c>
      <c r="D308" s="2">
        <v>57244</v>
      </c>
      <c r="E308" s="2">
        <v>431</v>
      </c>
      <c r="F308" s="2">
        <v>198</v>
      </c>
      <c r="G308" s="2">
        <v>504</v>
      </c>
      <c r="H308" s="2">
        <v>781</v>
      </c>
    </row>
    <row r="309" spans="2:8" ht="9.75" customHeight="1">
      <c r="B309" s="5" t="s">
        <v>66</v>
      </c>
      <c r="C309" s="2">
        <v>68110</v>
      </c>
      <c r="D309" s="2">
        <v>80495</v>
      </c>
      <c r="E309" s="2">
        <v>545</v>
      </c>
      <c r="F309" s="2">
        <v>313</v>
      </c>
      <c r="G309" s="2">
        <v>800</v>
      </c>
      <c r="H309" s="2">
        <v>1233</v>
      </c>
    </row>
    <row r="310" spans="1:8" ht="9.75" customHeight="1">
      <c r="A310" s="3" t="s">
        <v>68</v>
      </c>
      <c r="C310" s="2">
        <v>117283</v>
      </c>
      <c r="D310" s="2">
        <v>137739</v>
      </c>
      <c r="E310" s="2">
        <v>976</v>
      </c>
      <c r="F310" s="2">
        <v>511</v>
      </c>
      <c r="G310" s="2">
        <v>1304</v>
      </c>
      <c r="H310" s="2">
        <v>2014</v>
      </c>
    </row>
    <row r="311" spans="2:8" s="4" customFormat="1" ht="9.75" customHeight="1">
      <c r="B311" s="6" t="s">
        <v>124</v>
      </c>
      <c r="C311" s="4">
        <f aca="true" t="shared" si="48" ref="C311:H311">C310/259827</f>
        <v>0.45138880870733217</v>
      </c>
      <c r="D311" s="4">
        <f t="shared" si="48"/>
        <v>0.5301181170548096</v>
      </c>
      <c r="E311" s="4">
        <f t="shared" si="48"/>
        <v>0.0037563455683974336</v>
      </c>
      <c r="F311" s="4">
        <f t="shared" si="48"/>
        <v>0.0019666932227982467</v>
      </c>
      <c r="G311" s="4">
        <f t="shared" si="48"/>
        <v>0.005018723997121162</v>
      </c>
      <c r="H311" s="4">
        <f t="shared" si="48"/>
        <v>0.007751311449541425</v>
      </c>
    </row>
    <row r="312" spans="2:8" ht="6.75" customHeight="1">
      <c r="B312" s="7"/>
      <c r="C312" s="2"/>
      <c r="D312" s="2"/>
      <c r="E312" s="2"/>
      <c r="F312" s="2"/>
      <c r="G312" s="2"/>
      <c r="H312" s="2"/>
    </row>
    <row r="313" spans="1:8" ht="10.5" customHeight="1">
      <c r="A313" s="3" t="s">
        <v>118</v>
      </c>
      <c r="B313" s="7"/>
      <c r="C313" s="2"/>
      <c r="D313" s="2"/>
      <c r="E313" s="2"/>
      <c r="F313" s="2"/>
      <c r="G313" s="2"/>
      <c r="H313" s="2"/>
    </row>
    <row r="314" spans="2:8" ht="9.75" customHeight="1">
      <c r="B314" s="5" t="s">
        <v>66</v>
      </c>
      <c r="C314" s="2">
        <v>172962</v>
      </c>
      <c r="D314" s="2">
        <v>158845</v>
      </c>
      <c r="E314" s="2">
        <v>905</v>
      </c>
      <c r="F314" s="2">
        <v>570</v>
      </c>
      <c r="G314" s="2">
        <v>1916</v>
      </c>
      <c r="H314" s="2">
        <v>2225</v>
      </c>
    </row>
    <row r="315" spans="1:8" ht="9.75" customHeight="1">
      <c r="A315" s="3" t="s">
        <v>68</v>
      </c>
      <c r="C315" s="2">
        <v>172962</v>
      </c>
      <c r="D315" s="2">
        <v>158845</v>
      </c>
      <c r="E315" s="2">
        <v>905</v>
      </c>
      <c r="F315" s="2">
        <v>570</v>
      </c>
      <c r="G315" s="2">
        <v>1916</v>
      </c>
      <c r="H315" s="2">
        <v>2225</v>
      </c>
    </row>
    <row r="316" spans="2:8" s="4" customFormat="1" ht="9.75" customHeight="1">
      <c r="B316" s="6" t="s">
        <v>124</v>
      </c>
      <c r="C316" s="4">
        <f aca="true" t="shared" si="49" ref="C316:H316">C315/337423</f>
        <v>0.5125969480444428</v>
      </c>
      <c r="D316" s="4">
        <f t="shared" si="49"/>
        <v>0.4707592547040362</v>
      </c>
      <c r="E316" s="4">
        <f t="shared" si="49"/>
        <v>0.0026820933961229673</v>
      </c>
      <c r="F316" s="4">
        <f t="shared" si="49"/>
        <v>0.0016892742936907086</v>
      </c>
      <c r="G316" s="4">
        <f t="shared" si="49"/>
        <v>0.005678332538090172</v>
      </c>
      <c r="H316" s="4">
        <f t="shared" si="49"/>
        <v>0.00659409702361724</v>
      </c>
    </row>
    <row r="317" spans="2:8" ht="6.75" customHeight="1">
      <c r="B317" s="7"/>
      <c r="C317" s="2"/>
      <c r="D317" s="2"/>
      <c r="E317" s="2"/>
      <c r="F317" s="2"/>
      <c r="G317" s="2"/>
      <c r="H317" s="2"/>
    </row>
    <row r="318" spans="1:8" ht="10.5" customHeight="1">
      <c r="A318" s="3" t="s">
        <v>119</v>
      </c>
      <c r="B318" s="7"/>
      <c r="C318" s="2"/>
      <c r="D318" s="2"/>
      <c r="E318" s="2"/>
      <c r="F318" s="2"/>
      <c r="G318" s="2"/>
      <c r="H318" s="2"/>
    </row>
    <row r="319" spans="2:8" ht="9.75" customHeight="1">
      <c r="B319" s="5" t="s">
        <v>67</v>
      </c>
      <c r="C319" s="2">
        <v>24162</v>
      </c>
      <c r="D319" s="2">
        <v>14008</v>
      </c>
      <c r="E319" s="2">
        <v>80</v>
      </c>
      <c r="F319" s="2">
        <v>146</v>
      </c>
      <c r="G319" s="2">
        <v>134</v>
      </c>
      <c r="H319" s="2">
        <v>271</v>
      </c>
    </row>
    <row r="320" spans="2:8" ht="9.75" customHeight="1">
      <c r="B320" s="5" t="s">
        <v>66</v>
      </c>
      <c r="C320" s="2">
        <v>111798</v>
      </c>
      <c r="D320" s="2">
        <v>62430</v>
      </c>
      <c r="E320" s="2">
        <v>394</v>
      </c>
      <c r="F320" s="2">
        <v>415</v>
      </c>
      <c r="G320" s="2">
        <v>467</v>
      </c>
      <c r="H320" s="2">
        <v>1095</v>
      </c>
    </row>
    <row r="321" spans="1:8" ht="9.75" customHeight="1">
      <c r="A321" s="3" t="s">
        <v>68</v>
      </c>
      <c r="C321" s="2">
        <v>135960</v>
      </c>
      <c r="D321" s="2">
        <v>76438</v>
      </c>
      <c r="E321" s="2">
        <v>474</v>
      </c>
      <c r="F321" s="2">
        <v>561</v>
      </c>
      <c r="G321" s="2">
        <v>601</v>
      </c>
      <c r="H321" s="2">
        <v>1366</v>
      </c>
    </row>
    <row r="322" spans="2:8" s="4" customFormat="1" ht="9.75" customHeight="1">
      <c r="B322" s="6" t="s">
        <v>124</v>
      </c>
      <c r="C322" s="4">
        <f aca="true" t="shared" si="50" ref="C322:H322">C321/215419</f>
        <v>0.6311420998147795</v>
      </c>
      <c r="D322" s="4">
        <f t="shared" si="50"/>
        <v>0.35483406756135716</v>
      </c>
      <c r="E322" s="4">
        <f t="shared" si="50"/>
        <v>0.002200363013476063</v>
      </c>
      <c r="F322" s="4">
        <f t="shared" si="50"/>
        <v>0.002604227110886226</v>
      </c>
      <c r="G322" s="4">
        <f t="shared" si="50"/>
        <v>0.0027899117533736577</v>
      </c>
      <c r="H322" s="4">
        <f t="shared" si="50"/>
        <v>0.006341130540945785</v>
      </c>
    </row>
    <row r="323" spans="2:8" ht="6.75" customHeight="1">
      <c r="B323" s="7"/>
      <c r="C323" s="2"/>
      <c r="D323" s="2"/>
      <c r="E323" s="2"/>
      <c r="F323" s="2"/>
      <c r="G323" s="2"/>
      <c r="H323" s="2"/>
    </row>
    <row r="324" spans="1:8" ht="10.5" customHeight="1">
      <c r="A324" s="3" t="s">
        <v>120</v>
      </c>
      <c r="B324" s="7"/>
      <c r="C324" s="2"/>
      <c r="D324" s="2"/>
      <c r="E324" s="2"/>
      <c r="F324" s="2"/>
      <c r="G324" s="2"/>
      <c r="H324" s="2"/>
    </row>
    <row r="325" spans="2:8" ht="9.75" customHeight="1">
      <c r="B325" s="5" t="s">
        <v>66</v>
      </c>
      <c r="C325" s="2">
        <v>135848</v>
      </c>
      <c r="D325" s="2">
        <v>161332</v>
      </c>
      <c r="E325" s="2">
        <v>864</v>
      </c>
      <c r="F325" s="2">
        <v>482</v>
      </c>
      <c r="G325" s="2">
        <v>1439</v>
      </c>
      <c r="H325" s="2">
        <v>2042</v>
      </c>
    </row>
    <row r="326" spans="1:8" ht="9.75" customHeight="1">
      <c r="A326" s="3" t="s">
        <v>68</v>
      </c>
      <c r="C326" s="2">
        <v>135848</v>
      </c>
      <c r="D326" s="2">
        <v>161332</v>
      </c>
      <c r="E326" s="2">
        <v>864</v>
      </c>
      <c r="F326" s="2">
        <v>482</v>
      </c>
      <c r="G326" s="2">
        <v>1439</v>
      </c>
      <c r="H326" s="2">
        <v>2042</v>
      </c>
    </row>
    <row r="327" spans="2:8" s="4" customFormat="1" ht="9.75" customHeight="1">
      <c r="B327" s="6" t="s">
        <v>124</v>
      </c>
      <c r="C327" s="4">
        <f aca="true" t="shared" si="51" ref="C327:H327">C326/302007</f>
        <v>0.4498173883386809</v>
      </c>
      <c r="D327" s="4">
        <f t="shared" si="51"/>
        <v>0.5341995384212949</v>
      </c>
      <c r="E327" s="4">
        <f t="shared" si="51"/>
        <v>0.0028608608409738845</v>
      </c>
      <c r="F327" s="4">
        <f t="shared" si="51"/>
        <v>0.0015959894969321904</v>
      </c>
      <c r="G327" s="4">
        <f t="shared" si="51"/>
        <v>0.004764790220094236</v>
      </c>
      <c r="H327" s="4">
        <f t="shared" si="51"/>
        <v>0.006761432682023926</v>
      </c>
    </row>
    <row r="328" spans="2:8" ht="6.75" customHeight="1">
      <c r="B328" s="7"/>
      <c r="C328" s="2"/>
      <c r="D328" s="2"/>
      <c r="E328" s="2"/>
      <c r="F328" s="2"/>
      <c r="G328" s="2"/>
      <c r="H328" s="2"/>
    </row>
    <row r="329" spans="1:8" ht="10.5" customHeight="1">
      <c r="A329" s="3" t="s">
        <v>121</v>
      </c>
      <c r="B329" s="7"/>
      <c r="C329" s="2"/>
      <c r="D329" s="2"/>
      <c r="E329" s="2"/>
      <c r="F329" s="2"/>
      <c r="G329" s="2"/>
      <c r="H329" s="2"/>
    </row>
    <row r="330" spans="2:8" ht="9.75" customHeight="1">
      <c r="B330" s="5" t="s">
        <v>66</v>
      </c>
      <c r="C330" s="2">
        <v>177863</v>
      </c>
      <c r="D330" s="2">
        <v>77930</v>
      </c>
      <c r="E330" s="2">
        <v>589</v>
      </c>
      <c r="F330" s="2">
        <v>784</v>
      </c>
      <c r="G330" s="2">
        <v>1406</v>
      </c>
      <c r="H330" s="2">
        <v>2322</v>
      </c>
    </row>
    <row r="331" spans="1:8" ht="9.75" customHeight="1">
      <c r="A331" s="3" t="s">
        <v>68</v>
      </c>
      <c r="C331" s="2">
        <v>177863</v>
      </c>
      <c r="D331" s="2">
        <v>77930</v>
      </c>
      <c r="E331" s="2">
        <v>589</v>
      </c>
      <c r="F331" s="2">
        <v>784</v>
      </c>
      <c r="G331" s="2">
        <v>1406</v>
      </c>
      <c r="H331" s="2">
        <v>2322</v>
      </c>
    </row>
    <row r="332" spans="2:8" s="4" customFormat="1" ht="9.75" customHeight="1">
      <c r="B332" s="6" t="s">
        <v>124</v>
      </c>
      <c r="C332" s="4">
        <f aca="true" t="shared" si="52" ref="C332:H332">C331/260894</f>
        <v>0.6817443099496348</v>
      </c>
      <c r="D332" s="4">
        <f t="shared" si="52"/>
        <v>0.29870368808788245</v>
      </c>
      <c r="E332" s="4">
        <f t="shared" si="52"/>
        <v>0.002257621869418231</v>
      </c>
      <c r="F332" s="4">
        <f t="shared" si="52"/>
        <v>0.0030050518601424333</v>
      </c>
      <c r="G332" s="4">
        <f t="shared" si="52"/>
        <v>0.005389161881837068</v>
      </c>
      <c r="H332" s="4">
        <f t="shared" si="52"/>
        <v>0.008900166351085115</v>
      </c>
    </row>
  </sheetData>
  <printOptions/>
  <pageMargins left="0.9" right="0.9" top="1" bottom="0.55" header="0.3" footer="0.3"/>
  <pageSetup firstPageNumber="31" useFirstPageNumber="1" fitToHeight="0" fitToWidth="0" horizontalDpi="600" verticalDpi="600" orientation="portrait" scale="99" r:id="rId1"/>
  <headerFooter alignWithMargins="0">
    <oddHeader>&amp;C&amp;"Arial,Bold"&amp;12Supplement to the Statement of Vote
Counties by Congressional Districts for United States President</oddHeader>
    <oddFooter>&amp;C&amp;"Arial,Bold"&amp;8&amp;P</oddFooter>
  </headerFooter>
  <rowBreaks count="4" manualBreakCount="4">
    <brk id="66" max="255" man="1"/>
    <brk id="126" max="255" man="1"/>
    <brk id="191" max="255" man="1"/>
    <brk id="2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Evelyn Mendez</cp:lastModifiedBy>
  <cp:lastPrinted>2009-04-06T22:08:24Z</cp:lastPrinted>
  <dcterms:modified xsi:type="dcterms:W3CDTF">2009-04-06T22:09:08Z</dcterms:modified>
  <cp:category/>
  <cp:version/>
  <cp:contentType/>
  <cp:contentStatus/>
</cp:coreProperties>
</file>