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Pres General SSOV by Congressio" sheetId="1" r:id="rId1"/>
  </sheets>
  <definedNames>
    <definedName name="_xlnm.Print_Area" localSheetId="0">'Pres General SSOV by Congressio'!$A$1:$H$335</definedName>
    <definedName name="_xlnm.Print_Titles" localSheetId="0">'Pres General SSOV by Congressio'!$A:$B,'Pres General SSOV by Congressio'!$1:$2</definedName>
  </definedNames>
  <calcPr fullCalcOnLoad="1"/>
</workbook>
</file>

<file path=xl/sharedStrings.xml><?xml version="1.0" encoding="utf-8"?>
<sst xmlns="http://schemas.openxmlformats.org/spreadsheetml/2006/main" count="291" uniqueCount="125">
  <si>
    <t>John F. Kerry</t>
  </si>
  <si>
    <t>George W. Bush</t>
  </si>
  <si>
    <t>Michael Anthony Peroutka</t>
  </si>
  <si>
    <t>David Cobb</t>
  </si>
  <si>
    <t>Michael Badnarik</t>
  </si>
  <si>
    <t>Leonard Peltier</t>
  </si>
  <si>
    <t>DEM</t>
  </si>
  <si>
    <t>REP</t>
  </si>
  <si>
    <t>AI</t>
  </si>
  <si>
    <t>GRN</t>
  </si>
  <si>
    <t>LIB</t>
  </si>
  <si>
    <t>PF</t>
  </si>
  <si>
    <t>Del Norte</t>
  </si>
  <si>
    <t>Humboldt</t>
  </si>
  <si>
    <t>Lake</t>
  </si>
  <si>
    <t>Mendocino</t>
  </si>
  <si>
    <t>Napa</t>
  </si>
  <si>
    <t>Sonoma</t>
  </si>
  <si>
    <t>Yolo</t>
  </si>
  <si>
    <t>Congressional District 1 (2000)</t>
  </si>
  <si>
    <t>District Totals</t>
  </si>
  <si>
    <t>Butte</t>
  </si>
  <si>
    <t>Colusa</t>
  </si>
  <si>
    <t>Glenn</t>
  </si>
  <si>
    <t>Shasta</t>
  </si>
  <si>
    <t>Siskiyou</t>
  </si>
  <si>
    <t>Sutter</t>
  </si>
  <si>
    <t>Tehama</t>
  </si>
  <si>
    <t>Trinity</t>
  </si>
  <si>
    <t>Yuba</t>
  </si>
  <si>
    <t>Congressional District 2 (2000)</t>
  </si>
  <si>
    <t>Alpine</t>
  </si>
  <si>
    <t>Amador</t>
  </si>
  <si>
    <t>Calaveras</t>
  </si>
  <si>
    <t>Sacramento</t>
  </si>
  <si>
    <t>Solano</t>
  </si>
  <si>
    <t>Congressional District 3 (2000)</t>
  </si>
  <si>
    <t>El Dorado</t>
  </si>
  <si>
    <t>Lassen</t>
  </si>
  <si>
    <t>Modoc</t>
  </si>
  <si>
    <t>Nevada</t>
  </si>
  <si>
    <t>Placer</t>
  </si>
  <si>
    <t>Plumas</t>
  </si>
  <si>
    <t>Sierra</t>
  </si>
  <si>
    <t>Congressional District 4 (2000)</t>
  </si>
  <si>
    <t>Congressional District 5 (2000)</t>
  </si>
  <si>
    <t>Marin</t>
  </si>
  <si>
    <t>Congressional District 6 (2000)</t>
  </si>
  <si>
    <t>Contra Costa</t>
  </si>
  <si>
    <t>Congressional District 7 (2000)</t>
  </si>
  <si>
    <t>San Francisco</t>
  </si>
  <si>
    <t>Congressional District 8 (2000)</t>
  </si>
  <si>
    <t>Alameda</t>
  </si>
  <si>
    <t>Congressional District 9 (2000)</t>
  </si>
  <si>
    <t>Congressional District 10 (2000)</t>
  </si>
  <si>
    <t>San Joaquin</t>
  </si>
  <si>
    <t>Santa Clara</t>
  </si>
  <si>
    <t>Congressional District 11 (2000)</t>
  </si>
  <si>
    <t>San Mateo</t>
  </si>
  <si>
    <t>Congressional District 12 (2000)</t>
  </si>
  <si>
    <t>Congressional District 13 (2000)</t>
  </si>
  <si>
    <t>Santa Cruz</t>
  </si>
  <si>
    <t>Congressional District 14 (2000)</t>
  </si>
  <si>
    <t>Congressional District 15 (2000)</t>
  </si>
  <si>
    <t>Congressional District 16 (2000)</t>
  </si>
  <si>
    <t>Monterey</t>
  </si>
  <si>
    <t>San Benito</t>
  </si>
  <si>
    <t>Congressional District 17 (2000)</t>
  </si>
  <si>
    <t>Fresno</t>
  </si>
  <si>
    <t>Madera</t>
  </si>
  <si>
    <t>Merced</t>
  </si>
  <si>
    <t>Stanislaus</t>
  </si>
  <si>
    <t>Congressional District 18 (2000)</t>
  </si>
  <si>
    <t>Mariposa</t>
  </si>
  <si>
    <t>Tuolumne</t>
  </si>
  <si>
    <t>Congressional District 19 (2000)</t>
  </si>
  <si>
    <t>Kern</t>
  </si>
  <si>
    <t>Kings</t>
  </si>
  <si>
    <t>Congressional District 20 (2000)</t>
  </si>
  <si>
    <t>Tulare</t>
  </si>
  <si>
    <t>Congressional District 21 (2000)</t>
  </si>
  <si>
    <t>Los Angeles</t>
  </si>
  <si>
    <t>San Luis Obispo</t>
  </si>
  <si>
    <t>Congressional District 22 (2000)</t>
  </si>
  <si>
    <t>Santa Barbara</t>
  </si>
  <si>
    <t>Ventura</t>
  </si>
  <si>
    <t>Congressional District 23 (2000)</t>
  </si>
  <si>
    <t>Congressional District 24 (2000)</t>
  </si>
  <si>
    <t>Inyo</t>
  </si>
  <si>
    <t>Mono</t>
  </si>
  <si>
    <t>San Bernardino</t>
  </si>
  <si>
    <t>Congressional District 25 (2000)</t>
  </si>
  <si>
    <t>Congressional District 26 (2000)</t>
  </si>
  <si>
    <t>Congressional District 27 (2000)</t>
  </si>
  <si>
    <t>Congressional District 28 (2000)</t>
  </si>
  <si>
    <t>Congressional District 29 (2000)</t>
  </si>
  <si>
    <t>Congressional District 30 (2000)</t>
  </si>
  <si>
    <t>Congressional District 31 (2000)</t>
  </si>
  <si>
    <t>Congressional District 32 (2000)</t>
  </si>
  <si>
    <t>Congressional District 33 (2000)</t>
  </si>
  <si>
    <t>Congressional District 34 (2000)</t>
  </si>
  <si>
    <t>Congressional District 35 (2000)</t>
  </si>
  <si>
    <t>Congressional District 36 (2000)</t>
  </si>
  <si>
    <t>Congressional District 37 (2000)</t>
  </si>
  <si>
    <t>Congressional District 38 (2000)</t>
  </si>
  <si>
    <t>Congressional District 39 (2000)</t>
  </si>
  <si>
    <t>Orange</t>
  </si>
  <si>
    <t>Congressional District 40 (2000)</t>
  </si>
  <si>
    <t>Riverside</t>
  </si>
  <si>
    <t>Congressional District 41 (2000)</t>
  </si>
  <si>
    <t>Congressional District 42 (2000)</t>
  </si>
  <si>
    <t>Congressional District 43 (2000)</t>
  </si>
  <si>
    <t>Congressional District 44 (2000)</t>
  </si>
  <si>
    <t>Congressional District 45 (2000)</t>
  </si>
  <si>
    <t>Congressional District 46 (2000)</t>
  </si>
  <si>
    <t>Congressional District 47 (2000)</t>
  </si>
  <si>
    <t>Congressional District 48 (2000)</t>
  </si>
  <si>
    <t>San Diego</t>
  </si>
  <si>
    <t>Congressional District 49 (2000)</t>
  </si>
  <si>
    <t>Congressional District 50 (2000)</t>
  </si>
  <si>
    <t>Imperial</t>
  </si>
  <si>
    <t>Congressional District 51 (2000)</t>
  </si>
  <si>
    <t>Congressional District 52 (2000)</t>
  </si>
  <si>
    <t>Congressional District 53 (2000)</t>
  </si>
  <si>
    <t>Percent,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</si>
</sst>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sz val="8.05"/>
      <color indexed="8"/>
      <name val="Arial"/>
      <family val="0"/>
    </font>
    <font>
      <b/>
      <sz val="7.9"/>
      <color indexed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3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Font="1" applyAlignment="1">
      <alignment vertical="center" wrapText="1"/>
    </xf>
    <xf numFmtId="164" fontId="5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Font="1" applyAlignment="1">
      <alignment horizontal="right" vertical="center" wrapText="1"/>
    </xf>
    <xf numFmtId="0" fontId="4" fillId="0" borderId="1" xfId="0" applyNumberFormat="1" applyFont="1" applyFill="1" applyBorder="1" applyAlignment="1" applyProtection="1">
      <alignment horizontal="right" wrapText="1"/>
      <protection/>
    </xf>
    <xf numFmtId="0" fontId="4" fillId="0" borderId="1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5"/>
  <sheetViews>
    <sheetView tabSelected="1" workbookViewId="0" topLeftCell="A1">
      <selection activeCell="O7" sqref="O7"/>
    </sheetView>
  </sheetViews>
  <sheetFormatPr defaultColWidth="9.140625" defaultRowHeight="12.75"/>
  <cols>
    <col min="1" max="1" width="2.7109375" style="1" customWidth="1"/>
    <col min="2" max="2" width="20.7109375" style="8" customWidth="1"/>
    <col min="3" max="16384" width="7.7109375" style="1" customWidth="1"/>
  </cols>
  <sheetData>
    <row r="1" spans="3:8" s="12" customFormat="1" ht="27">
      <c r="C1" s="13" t="s">
        <v>0</v>
      </c>
      <c r="D1" s="13" t="s">
        <v>1</v>
      </c>
      <c r="E1" s="13" t="s">
        <v>2</v>
      </c>
      <c r="F1" s="13" t="s">
        <v>3</v>
      </c>
      <c r="G1" s="13" t="s">
        <v>4</v>
      </c>
      <c r="H1" s="13" t="s">
        <v>5</v>
      </c>
    </row>
    <row r="2" spans="3:8" s="14" customFormat="1" ht="9">
      <c r="C2" s="15" t="s">
        <v>6</v>
      </c>
      <c r="D2" s="15" t="s">
        <v>7</v>
      </c>
      <c r="E2" s="15" t="s">
        <v>8</v>
      </c>
      <c r="F2" s="15" t="s">
        <v>9</v>
      </c>
      <c r="G2" s="15" t="s">
        <v>10</v>
      </c>
      <c r="H2" s="15" t="s">
        <v>11</v>
      </c>
    </row>
    <row r="3" spans="1:8" ht="9">
      <c r="A3" s="5" t="s">
        <v>19</v>
      </c>
      <c r="C3" s="2"/>
      <c r="D3" s="2"/>
      <c r="E3" s="2"/>
      <c r="F3" s="2"/>
      <c r="G3" s="2"/>
      <c r="H3" s="2"/>
    </row>
    <row r="4" spans="2:8" ht="9">
      <c r="B4" s="9" t="s">
        <v>12</v>
      </c>
      <c r="C4" s="3">
        <v>3892</v>
      </c>
      <c r="D4" s="3">
        <v>5356</v>
      </c>
      <c r="E4" s="3">
        <v>47</v>
      </c>
      <c r="F4" s="3">
        <v>30</v>
      </c>
      <c r="G4" s="3">
        <v>55</v>
      </c>
      <c r="H4" s="3">
        <v>41</v>
      </c>
    </row>
    <row r="5" spans="2:8" ht="9">
      <c r="B5" s="9" t="s">
        <v>13</v>
      </c>
      <c r="C5" s="3">
        <v>37988</v>
      </c>
      <c r="D5" s="3">
        <v>25714</v>
      </c>
      <c r="E5" s="3">
        <v>191</v>
      </c>
      <c r="F5" s="3">
        <v>832</v>
      </c>
      <c r="G5" s="3">
        <v>381</v>
      </c>
      <c r="H5" s="3">
        <v>404</v>
      </c>
    </row>
    <row r="6" spans="2:8" ht="9">
      <c r="B6" s="9" t="s">
        <v>14</v>
      </c>
      <c r="C6" s="3">
        <v>13141</v>
      </c>
      <c r="D6" s="3">
        <v>11093</v>
      </c>
      <c r="E6" s="3">
        <v>109</v>
      </c>
      <c r="F6" s="3">
        <v>124</v>
      </c>
      <c r="G6" s="3">
        <v>117</v>
      </c>
      <c r="H6" s="3">
        <v>79</v>
      </c>
    </row>
    <row r="7" spans="2:8" ht="9">
      <c r="B7" s="9" t="s">
        <v>15</v>
      </c>
      <c r="C7" s="3">
        <v>24385</v>
      </c>
      <c r="D7" s="3">
        <v>12955</v>
      </c>
      <c r="E7" s="3">
        <v>133</v>
      </c>
      <c r="F7" s="3">
        <v>267</v>
      </c>
      <c r="G7" s="3">
        <v>224</v>
      </c>
      <c r="H7" s="3">
        <v>215</v>
      </c>
    </row>
    <row r="8" spans="2:8" ht="9">
      <c r="B8" s="9" t="s">
        <v>16</v>
      </c>
      <c r="C8" s="3">
        <v>33666</v>
      </c>
      <c r="D8" s="3">
        <v>22059</v>
      </c>
      <c r="E8" s="3">
        <v>177</v>
      </c>
      <c r="F8" s="3">
        <v>190</v>
      </c>
      <c r="G8" s="3">
        <v>238</v>
      </c>
      <c r="H8" s="3">
        <v>135</v>
      </c>
    </row>
    <row r="9" spans="2:8" ht="9">
      <c r="B9" s="9" t="s">
        <v>17</v>
      </c>
      <c r="C9" s="3">
        <v>21280</v>
      </c>
      <c r="D9" s="3">
        <v>12150</v>
      </c>
      <c r="E9" s="3">
        <v>95</v>
      </c>
      <c r="F9" s="3">
        <v>130</v>
      </c>
      <c r="G9" s="3">
        <v>195</v>
      </c>
      <c r="H9" s="3">
        <v>89</v>
      </c>
    </row>
    <row r="10" spans="2:8" ht="9">
      <c r="B10" s="9" t="s">
        <v>18</v>
      </c>
      <c r="C10" s="3">
        <v>39574</v>
      </c>
      <c r="D10" s="3">
        <v>22427</v>
      </c>
      <c r="E10" s="3">
        <v>141</v>
      </c>
      <c r="F10" s="3">
        <v>421</v>
      </c>
      <c r="G10" s="3">
        <v>282</v>
      </c>
      <c r="H10" s="3">
        <v>166</v>
      </c>
    </row>
    <row r="11" spans="1:8" ht="9">
      <c r="A11" s="4" t="s">
        <v>20</v>
      </c>
      <c r="C11" s="3">
        <v>173926</v>
      </c>
      <c r="D11" s="3">
        <v>111754</v>
      </c>
      <c r="E11" s="3">
        <v>893</v>
      </c>
      <c r="F11" s="3">
        <v>1994</v>
      </c>
      <c r="G11" s="3">
        <v>1492</v>
      </c>
      <c r="H11" s="3">
        <v>1129</v>
      </c>
    </row>
    <row r="12" spans="2:8" s="6" customFormat="1" ht="9">
      <c r="B12" s="10" t="s">
        <v>124</v>
      </c>
      <c r="C12" s="7">
        <f aca="true" t="shared" si="0" ref="C12:H12">C11/291244</f>
        <v>0.5971831179354767</v>
      </c>
      <c r="D12" s="7">
        <f t="shared" si="0"/>
        <v>0.3837126258395023</v>
      </c>
      <c r="E12" s="7">
        <f t="shared" si="0"/>
        <v>0.0030661575860790264</v>
      </c>
      <c r="F12" s="7">
        <f t="shared" si="0"/>
        <v>0.006846492974962574</v>
      </c>
      <c r="G12" s="7">
        <f t="shared" si="0"/>
        <v>0.005122852316270893</v>
      </c>
      <c r="H12" s="7">
        <f t="shared" si="0"/>
        <v>0.003876474708491849</v>
      </c>
    </row>
    <row r="13" spans="2:8" ht="4.5" customHeight="1">
      <c r="B13" s="11"/>
      <c r="C13" s="3"/>
      <c r="D13" s="3"/>
      <c r="E13" s="3"/>
      <c r="F13" s="3"/>
      <c r="G13" s="3"/>
      <c r="H13" s="3"/>
    </row>
    <row r="14" spans="1:8" ht="9">
      <c r="A14" s="5" t="s">
        <v>30</v>
      </c>
      <c r="B14" s="11"/>
      <c r="C14" s="3"/>
      <c r="D14" s="3"/>
      <c r="E14" s="3"/>
      <c r="F14" s="3"/>
      <c r="G14" s="3"/>
      <c r="H14" s="3"/>
    </row>
    <row r="15" spans="2:8" ht="9">
      <c r="B15" s="9" t="s">
        <v>21</v>
      </c>
      <c r="C15" s="3">
        <v>36207</v>
      </c>
      <c r="D15" s="3">
        <v>41116</v>
      </c>
      <c r="E15" s="3">
        <v>243</v>
      </c>
      <c r="F15" s="3">
        <v>445</v>
      </c>
      <c r="G15" s="3">
        <v>451</v>
      </c>
      <c r="H15" s="3">
        <v>218</v>
      </c>
    </row>
    <row r="16" spans="2:8" ht="9">
      <c r="B16" s="9" t="s">
        <v>22</v>
      </c>
      <c r="C16" s="3">
        <v>1947</v>
      </c>
      <c r="D16" s="3">
        <v>4142</v>
      </c>
      <c r="E16" s="3">
        <v>15</v>
      </c>
      <c r="F16" s="3">
        <v>29</v>
      </c>
      <c r="G16" s="3">
        <v>8</v>
      </c>
      <c r="H16" s="3">
        <v>25</v>
      </c>
    </row>
    <row r="17" spans="2:8" ht="9">
      <c r="B17" s="9" t="s">
        <v>23</v>
      </c>
      <c r="C17" s="3">
        <v>2995</v>
      </c>
      <c r="D17" s="3">
        <v>6308</v>
      </c>
      <c r="E17" s="3">
        <v>27</v>
      </c>
      <c r="F17" s="3">
        <v>31</v>
      </c>
      <c r="G17" s="3">
        <v>47</v>
      </c>
      <c r="H17" s="3">
        <v>27</v>
      </c>
    </row>
    <row r="18" spans="2:8" ht="9">
      <c r="B18" s="9" t="s">
        <v>24</v>
      </c>
      <c r="C18" s="3">
        <v>24339</v>
      </c>
      <c r="D18" s="3">
        <v>52249</v>
      </c>
      <c r="E18" s="3">
        <v>264</v>
      </c>
      <c r="F18" s="3">
        <v>185</v>
      </c>
      <c r="G18" s="3">
        <v>290</v>
      </c>
      <c r="H18" s="3">
        <v>244</v>
      </c>
    </row>
    <row r="19" spans="2:8" ht="9">
      <c r="B19" s="9" t="s">
        <v>25</v>
      </c>
      <c r="C19" s="3">
        <v>7880</v>
      </c>
      <c r="D19" s="3">
        <v>12673</v>
      </c>
      <c r="E19" s="3">
        <v>71</v>
      </c>
      <c r="F19" s="3">
        <v>58</v>
      </c>
      <c r="G19" s="3">
        <v>121</v>
      </c>
      <c r="H19" s="3">
        <v>60</v>
      </c>
    </row>
    <row r="20" spans="2:8" ht="9">
      <c r="B20" s="9" t="s">
        <v>26</v>
      </c>
      <c r="C20" s="3">
        <v>9602</v>
      </c>
      <c r="D20" s="3">
        <v>20254</v>
      </c>
      <c r="E20" s="3">
        <v>83</v>
      </c>
      <c r="F20" s="3">
        <v>64</v>
      </c>
      <c r="G20" s="3">
        <v>86</v>
      </c>
      <c r="H20" s="3">
        <v>56</v>
      </c>
    </row>
    <row r="21" spans="2:8" ht="9">
      <c r="B21" s="9" t="s">
        <v>27</v>
      </c>
      <c r="C21" s="3">
        <v>7504</v>
      </c>
      <c r="D21" s="3">
        <v>15572</v>
      </c>
      <c r="E21" s="3">
        <v>105</v>
      </c>
      <c r="F21" s="3">
        <v>66</v>
      </c>
      <c r="G21" s="3">
        <v>96</v>
      </c>
      <c r="H21" s="3">
        <v>62</v>
      </c>
    </row>
    <row r="22" spans="2:8" ht="9">
      <c r="B22" s="9" t="s">
        <v>28</v>
      </c>
      <c r="C22" s="3">
        <v>2782</v>
      </c>
      <c r="D22" s="3">
        <v>3560</v>
      </c>
      <c r="E22" s="3">
        <v>41</v>
      </c>
      <c r="F22" s="3">
        <v>17</v>
      </c>
      <c r="G22" s="3">
        <v>41</v>
      </c>
      <c r="H22" s="3">
        <v>38</v>
      </c>
    </row>
    <row r="23" spans="2:8" ht="9">
      <c r="B23" s="9" t="s">
        <v>18</v>
      </c>
      <c r="C23" s="3">
        <v>3311</v>
      </c>
      <c r="D23" s="3">
        <v>5578</v>
      </c>
      <c r="E23" s="3">
        <v>23</v>
      </c>
      <c r="F23" s="3">
        <v>31</v>
      </c>
      <c r="G23" s="3">
        <v>34</v>
      </c>
      <c r="H23" s="3">
        <v>21</v>
      </c>
    </row>
    <row r="24" spans="2:8" ht="9">
      <c r="B24" s="9" t="s">
        <v>29</v>
      </c>
      <c r="C24" s="3">
        <v>5687</v>
      </c>
      <c r="D24" s="3">
        <v>12076</v>
      </c>
      <c r="E24" s="3">
        <v>69</v>
      </c>
      <c r="F24" s="3">
        <v>73</v>
      </c>
      <c r="G24" s="3">
        <v>69</v>
      </c>
      <c r="H24" s="3">
        <v>46</v>
      </c>
    </row>
    <row r="25" spans="1:8" ht="9">
      <c r="A25" s="4" t="s">
        <v>20</v>
      </c>
      <c r="C25" s="3">
        <v>102254</v>
      </c>
      <c r="D25" s="3">
        <v>173528</v>
      </c>
      <c r="E25" s="3">
        <v>941</v>
      </c>
      <c r="F25" s="3">
        <v>999</v>
      </c>
      <c r="G25" s="3">
        <v>1243</v>
      </c>
      <c r="H25" s="3">
        <v>797</v>
      </c>
    </row>
    <row r="26" spans="2:8" s="6" customFormat="1" ht="9">
      <c r="B26" s="10" t="s">
        <v>124</v>
      </c>
      <c r="C26" s="7">
        <f aca="true" t="shared" si="1" ref="C26:H26">C25/279762</f>
        <v>0.3655035351477327</v>
      </c>
      <c r="D26" s="7">
        <f t="shared" si="1"/>
        <v>0.6202700867165662</v>
      </c>
      <c r="E26" s="7">
        <f t="shared" si="1"/>
        <v>0.0033635733230388686</v>
      </c>
      <c r="F26" s="7">
        <f t="shared" si="1"/>
        <v>0.0035708924013983312</v>
      </c>
      <c r="G26" s="7">
        <f t="shared" si="1"/>
        <v>0.004443062317255381</v>
      </c>
      <c r="H26" s="7">
        <f t="shared" si="1"/>
        <v>0.0028488500940084785</v>
      </c>
    </row>
    <row r="27" spans="2:8" ht="4.5" customHeight="1">
      <c r="B27" s="11"/>
      <c r="C27" s="3"/>
      <c r="D27" s="3"/>
      <c r="E27" s="3"/>
      <c r="F27" s="3"/>
      <c r="G27" s="3"/>
      <c r="H27" s="3"/>
    </row>
    <row r="28" spans="1:8" ht="9">
      <c r="A28" s="5" t="s">
        <v>36</v>
      </c>
      <c r="B28" s="11"/>
      <c r="C28" s="3"/>
      <c r="D28" s="3"/>
      <c r="E28" s="3"/>
      <c r="F28" s="3"/>
      <c r="G28" s="3"/>
      <c r="H28" s="3"/>
    </row>
    <row r="29" spans="2:8" ht="9">
      <c r="B29" s="9" t="s">
        <v>31</v>
      </c>
      <c r="C29" s="3">
        <v>373</v>
      </c>
      <c r="D29" s="3">
        <v>311</v>
      </c>
      <c r="E29" s="3">
        <v>2</v>
      </c>
      <c r="F29" s="3">
        <v>7</v>
      </c>
      <c r="G29" s="3">
        <v>1</v>
      </c>
      <c r="H29" s="3">
        <v>5</v>
      </c>
    </row>
    <row r="30" spans="2:8" ht="9">
      <c r="B30" s="9" t="s">
        <v>32</v>
      </c>
      <c r="C30" s="3">
        <v>6541</v>
      </c>
      <c r="D30" s="3">
        <v>11107</v>
      </c>
      <c r="E30" s="3">
        <v>56</v>
      </c>
      <c r="F30" s="3">
        <v>47</v>
      </c>
      <c r="G30" s="3">
        <v>70</v>
      </c>
      <c r="H30" s="3">
        <v>28</v>
      </c>
    </row>
    <row r="31" spans="2:8" ht="9">
      <c r="B31" s="9" t="s">
        <v>33</v>
      </c>
      <c r="C31" s="3">
        <v>8286</v>
      </c>
      <c r="D31" s="3">
        <v>13601</v>
      </c>
      <c r="E31" s="3">
        <v>98</v>
      </c>
      <c r="F31" s="3">
        <v>110</v>
      </c>
      <c r="G31" s="3">
        <v>152</v>
      </c>
      <c r="H31" s="3">
        <v>59</v>
      </c>
    </row>
    <row r="32" spans="2:8" ht="9">
      <c r="B32" s="9" t="s">
        <v>34</v>
      </c>
      <c r="C32" s="3">
        <v>105821</v>
      </c>
      <c r="D32" s="3">
        <v>147906</v>
      </c>
      <c r="E32" s="3">
        <v>536</v>
      </c>
      <c r="F32" s="3">
        <v>601</v>
      </c>
      <c r="G32" s="3">
        <v>782</v>
      </c>
      <c r="H32" s="3">
        <v>322</v>
      </c>
    </row>
    <row r="33" spans="2:8" ht="9">
      <c r="B33" s="9" t="s">
        <v>35</v>
      </c>
      <c r="C33" s="3">
        <v>2650</v>
      </c>
      <c r="D33" s="3">
        <v>3587</v>
      </c>
      <c r="E33" s="3">
        <v>11</v>
      </c>
      <c r="F33" s="3">
        <v>16</v>
      </c>
      <c r="G33" s="3">
        <v>19</v>
      </c>
      <c r="H33" s="3">
        <v>14</v>
      </c>
    </row>
    <row r="34" spans="1:8" ht="9">
      <c r="A34" s="4" t="s">
        <v>20</v>
      </c>
      <c r="C34" s="3">
        <v>123671</v>
      </c>
      <c r="D34" s="3">
        <v>176512</v>
      </c>
      <c r="E34" s="3">
        <v>703</v>
      </c>
      <c r="F34" s="3">
        <v>781</v>
      </c>
      <c r="G34" s="3">
        <v>1024</v>
      </c>
      <c r="H34" s="3">
        <v>428</v>
      </c>
    </row>
    <row r="35" spans="2:8" s="6" customFormat="1" ht="9">
      <c r="B35" s="10" t="s">
        <v>124</v>
      </c>
      <c r="C35" s="7">
        <f aca="true" t="shared" si="2" ref="C35:H35">C34/303203</f>
        <v>0.407881848134748</v>
      </c>
      <c r="D35" s="7">
        <f t="shared" si="2"/>
        <v>0.5821578282536782</v>
      </c>
      <c r="E35" s="7">
        <f t="shared" si="2"/>
        <v>0.002318578642031906</v>
      </c>
      <c r="F35" s="7">
        <f t="shared" si="2"/>
        <v>0.0025758320333242085</v>
      </c>
      <c r="G35" s="7">
        <f t="shared" si="2"/>
        <v>0.0033772752908117665</v>
      </c>
      <c r="H35" s="7">
        <f t="shared" si="2"/>
        <v>0.0014115955317064806</v>
      </c>
    </row>
    <row r="36" spans="2:8" ht="4.5" customHeight="1">
      <c r="B36" s="11"/>
      <c r="C36" s="3"/>
      <c r="D36" s="3"/>
      <c r="E36" s="3"/>
      <c r="F36" s="3"/>
      <c r="G36" s="3"/>
      <c r="H36" s="3"/>
    </row>
    <row r="37" spans="1:8" ht="9">
      <c r="A37" s="5" t="s">
        <v>44</v>
      </c>
      <c r="B37" s="11"/>
      <c r="C37" s="3"/>
      <c r="D37" s="3"/>
      <c r="E37" s="3"/>
      <c r="F37" s="3"/>
      <c r="G37" s="3"/>
      <c r="H37" s="3"/>
    </row>
    <row r="38" spans="2:8" ht="9">
      <c r="B38" s="9" t="s">
        <v>21</v>
      </c>
      <c r="C38" s="3">
        <v>6241</v>
      </c>
      <c r="D38" s="3">
        <v>10546</v>
      </c>
      <c r="E38" s="3">
        <v>69</v>
      </c>
      <c r="F38" s="3">
        <v>61</v>
      </c>
      <c r="G38" s="3">
        <v>67</v>
      </c>
      <c r="H38" s="3">
        <v>71</v>
      </c>
    </row>
    <row r="39" spans="2:8" ht="9">
      <c r="B39" s="9" t="s">
        <v>37</v>
      </c>
      <c r="C39" s="3">
        <v>32242</v>
      </c>
      <c r="D39" s="3">
        <v>52878</v>
      </c>
      <c r="E39" s="3">
        <v>220</v>
      </c>
      <c r="F39" s="3">
        <v>358</v>
      </c>
      <c r="G39" s="3">
        <v>406</v>
      </c>
      <c r="H39" s="3">
        <v>174</v>
      </c>
    </row>
    <row r="40" spans="2:8" ht="9">
      <c r="B40" s="9" t="s">
        <v>38</v>
      </c>
      <c r="C40" s="3">
        <v>3158</v>
      </c>
      <c r="D40" s="3">
        <v>8126</v>
      </c>
      <c r="E40" s="3">
        <v>52</v>
      </c>
      <c r="F40" s="3">
        <v>17</v>
      </c>
      <c r="G40" s="3">
        <v>50</v>
      </c>
      <c r="H40" s="3">
        <v>34</v>
      </c>
    </row>
    <row r="41" spans="2:8" ht="9">
      <c r="B41" s="9" t="s">
        <v>39</v>
      </c>
      <c r="C41" s="3">
        <v>1149</v>
      </c>
      <c r="D41" s="3">
        <v>3235</v>
      </c>
      <c r="E41" s="3">
        <v>17</v>
      </c>
      <c r="F41" s="3">
        <v>8</v>
      </c>
      <c r="G41" s="3">
        <v>33</v>
      </c>
      <c r="H41" s="3">
        <v>14</v>
      </c>
    </row>
    <row r="42" spans="2:8" ht="9">
      <c r="B42" s="9" t="s">
        <v>40</v>
      </c>
      <c r="C42" s="3">
        <v>24220</v>
      </c>
      <c r="D42" s="3">
        <v>28790</v>
      </c>
      <c r="E42" s="3">
        <v>141</v>
      </c>
      <c r="F42" s="3">
        <v>218</v>
      </c>
      <c r="G42" s="3">
        <v>255</v>
      </c>
      <c r="H42" s="3">
        <v>115</v>
      </c>
    </row>
    <row r="43" spans="2:8" ht="9">
      <c r="B43" s="9" t="s">
        <v>41</v>
      </c>
      <c r="C43" s="3">
        <v>55573</v>
      </c>
      <c r="D43" s="3">
        <v>95969</v>
      </c>
      <c r="E43" s="3">
        <v>278</v>
      </c>
      <c r="F43" s="3">
        <v>424</v>
      </c>
      <c r="G43" s="3">
        <v>523</v>
      </c>
      <c r="H43" s="3">
        <v>178</v>
      </c>
    </row>
    <row r="44" spans="2:8" ht="9">
      <c r="B44" s="9" t="s">
        <v>42</v>
      </c>
      <c r="C44" s="3">
        <v>4129</v>
      </c>
      <c r="D44" s="3">
        <v>6905</v>
      </c>
      <c r="E44" s="3">
        <v>30</v>
      </c>
      <c r="F44" s="3">
        <v>42</v>
      </c>
      <c r="G44" s="3">
        <v>49</v>
      </c>
      <c r="H44" s="3">
        <v>23</v>
      </c>
    </row>
    <row r="45" spans="2:8" ht="9">
      <c r="B45" s="9" t="s">
        <v>34</v>
      </c>
      <c r="C45" s="3">
        <v>4909</v>
      </c>
      <c r="D45" s="3">
        <v>9140</v>
      </c>
      <c r="E45" s="3">
        <v>45</v>
      </c>
      <c r="F45" s="3">
        <v>34</v>
      </c>
      <c r="G45" s="3">
        <v>47</v>
      </c>
      <c r="H45" s="3">
        <v>16</v>
      </c>
    </row>
    <row r="46" spans="2:8" ht="9">
      <c r="B46" s="9" t="s">
        <v>43</v>
      </c>
      <c r="C46" s="3">
        <v>646</v>
      </c>
      <c r="D46" s="3">
        <v>1249</v>
      </c>
      <c r="E46" s="3">
        <v>16</v>
      </c>
      <c r="F46" s="3">
        <v>10</v>
      </c>
      <c r="G46" s="3">
        <v>17</v>
      </c>
      <c r="H46" s="3">
        <v>7</v>
      </c>
    </row>
    <row r="47" spans="1:8" ht="9">
      <c r="A47" s="4" t="s">
        <v>20</v>
      </c>
      <c r="C47" s="3">
        <v>132267</v>
      </c>
      <c r="D47" s="3">
        <v>216838</v>
      </c>
      <c r="E47" s="3">
        <v>868</v>
      </c>
      <c r="F47" s="3">
        <v>1172</v>
      </c>
      <c r="G47" s="3">
        <v>1447</v>
      </c>
      <c r="H47" s="3">
        <v>632</v>
      </c>
    </row>
    <row r="48" spans="2:8" s="6" customFormat="1" ht="9">
      <c r="B48" s="10" t="s">
        <v>124</v>
      </c>
      <c r="C48" s="7">
        <f aca="true" t="shared" si="3" ref="C48:H48">C47/353763</f>
        <v>0.3738859066663275</v>
      </c>
      <c r="D48" s="7">
        <f t="shared" si="3"/>
        <v>0.6129470860434811</v>
      </c>
      <c r="E48" s="7">
        <f t="shared" si="3"/>
        <v>0.00245362007897943</v>
      </c>
      <c r="F48" s="7">
        <f t="shared" si="3"/>
        <v>0.003312952456870843</v>
      </c>
      <c r="G48" s="7">
        <f t="shared" si="3"/>
        <v>0.004090309048713404</v>
      </c>
      <c r="H48" s="7">
        <f t="shared" si="3"/>
        <v>0.001786506785616359</v>
      </c>
    </row>
    <row r="49" spans="2:8" ht="4.5" customHeight="1">
      <c r="B49" s="11"/>
      <c r="C49" s="3"/>
      <c r="D49" s="3"/>
      <c r="E49" s="3"/>
      <c r="F49" s="3"/>
      <c r="G49" s="3"/>
      <c r="H49" s="3"/>
    </row>
    <row r="50" spans="1:8" ht="9">
      <c r="A50" s="5" t="s">
        <v>45</v>
      </c>
      <c r="B50" s="11"/>
      <c r="C50" s="3"/>
      <c r="D50" s="3"/>
      <c r="E50" s="3"/>
      <c r="F50" s="3"/>
      <c r="G50" s="3"/>
      <c r="H50" s="3"/>
    </row>
    <row r="51" spans="2:8" ht="9">
      <c r="B51" s="9" t="s">
        <v>34</v>
      </c>
      <c r="C51" s="3">
        <v>125378</v>
      </c>
      <c r="D51" s="3">
        <v>77788</v>
      </c>
      <c r="E51" s="3">
        <v>379</v>
      </c>
      <c r="F51" s="3">
        <v>764</v>
      </c>
      <c r="G51" s="3">
        <v>650</v>
      </c>
      <c r="H51" s="3">
        <v>379</v>
      </c>
    </row>
    <row r="52" spans="1:8" ht="9">
      <c r="A52" s="4" t="s">
        <v>20</v>
      </c>
      <c r="C52" s="3">
        <v>125378</v>
      </c>
      <c r="D52" s="3">
        <v>77788</v>
      </c>
      <c r="E52" s="3">
        <v>379</v>
      </c>
      <c r="F52" s="3">
        <v>764</v>
      </c>
      <c r="G52" s="3">
        <v>650</v>
      </c>
      <c r="H52" s="3">
        <v>379</v>
      </c>
    </row>
    <row r="53" spans="2:8" s="6" customFormat="1" ht="9">
      <c r="B53" s="10" t="s">
        <v>124</v>
      </c>
      <c r="C53" s="7">
        <f aca="true" t="shared" si="4" ref="C53:H53">C52/205338</f>
        <v>0.610593265737467</v>
      </c>
      <c r="D53" s="7">
        <f t="shared" si="4"/>
        <v>0.3788290525864672</v>
      </c>
      <c r="E53" s="7">
        <f t="shared" si="4"/>
        <v>0.0018457372722048525</v>
      </c>
      <c r="F53" s="7">
        <f t="shared" si="4"/>
        <v>0.0037206946595369586</v>
      </c>
      <c r="G53" s="7">
        <f t="shared" si="4"/>
        <v>0.0031655124721191403</v>
      </c>
      <c r="H53" s="7">
        <f t="shared" si="4"/>
        <v>0.0018457372722048525</v>
      </c>
    </row>
    <row r="54" spans="2:8" ht="4.5" customHeight="1">
      <c r="B54" s="11"/>
      <c r="C54" s="3"/>
      <c r="D54" s="3"/>
      <c r="E54" s="3"/>
      <c r="F54" s="3"/>
      <c r="G54" s="3"/>
      <c r="H54" s="3"/>
    </row>
    <row r="55" spans="1:8" ht="9">
      <c r="A55" s="5" t="s">
        <v>47</v>
      </c>
      <c r="B55" s="11"/>
      <c r="C55" s="3"/>
      <c r="D55" s="3"/>
      <c r="E55" s="3"/>
      <c r="F55" s="3"/>
      <c r="G55" s="3"/>
      <c r="H55" s="3"/>
    </row>
    <row r="56" spans="2:8" ht="9">
      <c r="B56" s="9" t="s">
        <v>46</v>
      </c>
      <c r="C56" s="3">
        <v>99070</v>
      </c>
      <c r="D56" s="3">
        <v>34378</v>
      </c>
      <c r="E56" s="3">
        <v>178</v>
      </c>
      <c r="F56" s="3">
        <v>474</v>
      </c>
      <c r="G56" s="3">
        <v>620</v>
      </c>
      <c r="H56" s="3">
        <v>199</v>
      </c>
    </row>
    <row r="57" spans="2:8" ht="9">
      <c r="B57" s="9" t="s">
        <v>17</v>
      </c>
      <c r="C57" s="3">
        <v>126981</v>
      </c>
      <c r="D57" s="3">
        <v>56054</v>
      </c>
      <c r="E57" s="3">
        <v>474</v>
      </c>
      <c r="F57" s="3">
        <v>1003</v>
      </c>
      <c r="G57" s="3">
        <v>1051</v>
      </c>
      <c r="H57" s="3">
        <v>575</v>
      </c>
    </row>
    <row r="58" spans="1:8" ht="9">
      <c r="A58" s="4" t="s">
        <v>20</v>
      </c>
      <c r="C58" s="3">
        <v>226051</v>
      </c>
      <c r="D58" s="3">
        <v>90432</v>
      </c>
      <c r="E58" s="3">
        <v>652</v>
      </c>
      <c r="F58" s="3">
        <v>1477</v>
      </c>
      <c r="G58" s="3">
        <v>1671</v>
      </c>
      <c r="H58" s="3">
        <v>774</v>
      </c>
    </row>
    <row r="59" spans="2:8" s="6" customFormat="1" ht="9">
      <c r="B59" s="10" t="s">
        <v>124</v>
      </c>
      <c r="C59" s="7">
        <f aca="true" t="shared" si="5" ref="C59:H59">C58/321463</f>
        <v>0.7031944578380716</v>
      </c>
      <c r="D59" s="7">
        <f t="shared" si="5"/>
        <v>0.28131386815901055</v>
      </c>
      <c r="E59" s="7">
        <f t="shared" si="5"/>
        <v>0.0020282271987755976</v>
      </c>
      <c r="F59" s="7">
        <f t="shared" si="5"/>
        <v>0.00459461897636742</v>
      </c>
      <c r="G59" s="7">
        <f t="shared" si="5"/>
        <v>0.005198109891340528</v>
      </c>
      <c r="H59" s="7">
        <f t="shared" si="5"/>
        <v>0.0024077421040679644</v>
      </c>
    </row>
    <row r="60" spans="2:8" ht="4.5" customHeight="1">
      <c r="B60" s="11"/>
      <c r="C60" s="3"/>
      <c r="D60" s="3"/>
      <c r="E60" s="3"/>
      <c r="F60" s="3"/>
      <c r="G60" s="3"/>
      <c r="H60" s="3"/>
    </row>
    <row r="61" spans="1:8" ht="9">
      <c r="A61" s="5" t="s">
        <v>49</v>
      </c>
      <c r="B61" s="11"/>
      <c r="C61" s="3"/>
      <c r="D61" s="3"/>
      <c r="E61" s="3"/>
      <c r="F61" s="3"/>
      <c r="G61" s="3"/>
      <c r="H61" s="3"/>
    </row>
    <row r="62" spans="2:8" ht="9">
      <c r="B62" s="9" t="s">
        <v>48</v>
      </c>
      <c r="C62" s="3">
        <v>99504</v>
      </c>
      <c r="D62" s="3">
        <v>37255</v>
      </c>
      <c r="E62" s="3">
        <v>280</v>
      </c>
      <c r="F62" s="3">
        <v>432</v>
      </c>
      <c r="G62" s="3">
        <v>446</v>
      </c>
      <c r="H62" s="3">
        <v>327</v>
      </c>
    </row>
    <row r="63" spans="2:8" ht="9">
      <c r="B63" s="9" t="s">
        <v>35</v>
      </c>
      <c r="C63" s="3">
        <v>54484</v>
      </c>
      <c r="D63" s="3">
        <v>35739</v>
      </c>
      <c r="E63" s="3">
        <v>176</v>
      </c>
      <c r="F63" s="3">
        <v>199</v>
      </c>
      <c r="G63" s="3">
        <v>258</v>
      </c>
      <c r="H63" s="3">
        <v>182</v>
      </c>
    </row>
    <row r="64" spans="1:8" ht="9">
      <c r="A64" s="4" t="s">
        <v>20</v>
      </c>
      <c r="C64" s="3">
        <v>153988</v>
      </c>
      <c r="D64" s="3">
        <v>72994</v>
      </c>
      <c r="E64" s="3">
        <v>456</v>
      </c>
      <c r="F64" s="3">
        <v>631</v>
      </c>
      <c r="G64" s="3">
        <v>704</v>
      </c>
      <c r="H64" s="3">
        <v>509</v>
      </c>
    </row>
    <row r="65" spans="2:8" s="6" customFormat="1" ht="9">
      <c r="B65" s="10" t="s">
        <v>124</v>
      </c>
      <c r="C65" s="7">
        <f aca="true" t="shared" si="6" ref="C65:H65">C64/229340</f>
        <v>0.6714397837272172</v>
      </c>
      <c r="D65" s="7">
        <f t="shared" si="6"/>
        <v>0.318278538414581</v>
      </c>
      <c r="E65" s="7">
        <f t="shared" si="6"/>
        <v>0.0019883142931891515</v>
      </c>
      <c r="F65" s="7">
        <f t="shared" si="6"/>
        <v>0.002751373506584111</v>
      </c>
      <c r="G65" s="7">
        <f t="shared" si="6"/>
        <v>0.0030696782070288656</v>
      </c>
      <c r="H65" s="7">
        <f t="shared" si="6"/>
        <v>0.0022194122263887676</v>
      </c>
    </row>
    <row r="66" spans="2:8" ht="4.5" customHeight="1">
      <c r="B66" s="11"/>
      <c r="C66" s="3"/>
      <c r="D66" s="3"/>
      <c r="E66" s="3"/>
      <c r="F66" s="3"/>
      <c r="G66" s="3"/>
      <c r="H66" s="3"/>
    </row>
    <row r="67" spans="1:8" ht="9">
      <c r="A67" s="5" t="s">
        <v>51</v>
      </c>
      <c r="B67" s="11"/>
      <c r="C67" s="3"/>
      <c r="D67" s="3"/>
      <c r="E67" s="3"/>
      <c r="F67" s="3"/>
      <c r="G67" s="3"/>
      <c r="H67" s="3"/>
    </row>
    <row r="68" spans="2:8" ht="9">
      <c r="B68" s="9" t="s">
        <v>50</v>
      </c>
      <c r="C68" s="3">
        <v>244009</v>
      </c>
      <c r="D68" s="3">
        <v>40558</v>
      </c>
      <c r="E68" s="3">
        <v>305</v>
      </c>
      <c r="F68" s="3">
        <v>1586</v>
      </c>
      <c r="G68" s="3">
        <v>1116</v>
      </c>
      <c r="H68" s="3">
        <v>1017</v>
      </c>
    </row>
    <row r="69" spans="1:8" ht="9">
      <c r="A69" s="4" t="s">
        <v>20</v>
      </c>
      <c r="C69" s="3">
        <v>244009</v>
      </c>
      <c r="D69" s="3">
        <v>40558</v>
      </c>
      <c r="E69" s="3">
        <v>305</v>
      </c>
      <c r="F69" s="3">
        <v>1586</v>
      </c>
      <c r="G69" s="3">
        <v>1116</v>
      </c>
      <c r="H69" s="3">
        <v>1017</v>
      </c>
    </row>
    <row r="70" spans="2:8" s="6" customFormat="1" ht="9">
      <c r="B70" s="10" t="s">
        <v>124</v>
      </c>
      <c r="C70" s="7">
        <f aca="true" t="shared" si="7" ref="C70:H70">C69/289810</f>
        <v>0.841961975087126</v>
      </c>
      <c r="D70" s="7">
        <f t="shared" si="7"/>
        <v>0.1399468617370001</v>
      </c>
      <c r="E70" s="7">
        <f t="shared" si="7"/>
        <v>0.0010524136503226253</v>
      </c>
      <c r="F70" s="7">
        <f t="shared" si="7"/>
        <v>0.005472550981677651</v>
      </c>
      <c r="G70" s="7">
        <f t="shared" si="7"/>
        <v>0.0038507987992132775</v>
      </c>
      <c r="H70" s="7">
        <f t="shared" si="7"/>
        <v>0.003509195679928229</v>
      </c>
    </row>
    <row r="71" spans="2:8" ht="4.5" customHeight="1">
      <c r="B71" s="11"/>
      <c r="C71" s="3"/>
      <c r="D71" s="3"/>
      <c r="E71" s="3"/>
      <c r="F71" s="3"/>
      <c r="G71" s="3"/>
      <c r="H71" s="3"/>
    </row>
    <row r="72" spans="1:8" ht="9">
      <c r="A72" s="5" t="s">
        <v>53</v>
      </c>
      <c r="B72" s="11"/>
      <c r="C72" s="3"/>
      <c r="D72" s="3"/>
      <c r="E72" s="3"/>
      <c r="F72" s="3"/>
      <c r="G72" s="3"/>
      <c r="H72" s="3"/>
    </row>
    <row r="73" spans="2:8" ht="9">
      <c r="B73" s="9" t="s">
        <v>52</v>
      </c>
      <c r="C73" s="3">
        <v>228642</v>
      </c>
      <c r="D73" s="3">
        <v>33450</v>
      </c>
      <c r="E73" s="3">
        <v>282</v>
      </c>
      <c r="F73" s="3">
        <v>1742</v>
      </c>
      <c r="G73" s="3">
        <v>959</v>
      </c>
      <c r="H73" s="3">
        <v>1099</v>
      </c>
    </row>
    <row r="74" spans="1:8" ht="9">
      <c r="A74" s="4" t="s">
        <v>20</v>
      </c>
      <c r="C74" s="3">
        <v>228642</v>
      </c>
      <c r="D74" s="3">
        <v>33450</v>
      </c>
      <c r="E74" s="3">
        <v>282</v>
      </c>
      <c r="F74" s="3">
        <v>1742</v>
      </c>
      <c r="G74" s="3">
        <v>959</v>
      </c>
      <c r="H74" s="3">
        <v>1099</v>
      </c>
    </row>
    <row r="75" spans="2:8" s="6" customFormat="1" ht="9">
      <c r="B75" s="10" t="s">
        <v>124</v>
      </c>
      <c r="C75" s="7">
        <f aca="true" t="shared" si="8" ref="C75:H75">C74/266174</f>
        <v>0.8589944923245696</v>
      </c>
      <c r="D75" s="7">
        <f t="shared" si="8"/>
        <v>0.1256696747240527</v>
      </c>
      <c r="E75" s="7">
        <f t="shared" si="8"/>
        <v>0.0010594573474494128</v>
      </c>
      <c r="F75" s="7">
        <f t="shared" si="8"/>
        <v>0.006544591132116586</v>
      </c>
      <c r="G75" s="7">
        <f t="shared" si="8"/>
        <v>0.0036029063695176837</v>
      </c>
      <c r="H75" s="7">
        <f t="shared" si="8"/>
        <v>0.004128878102293988</v>
      </c>
    </row>
    <row r="76" spans="2:8" ht="4.5" customHeight="1">
      <c r="B76" s="11"/>
      <c r="C76" s="3"/>
      <c r="D76" s="3"/>
      <c r="E76" s="3"/>
      <c r="F76" s="3"/>
      <c r="G76" s="3"/>
      <c r="H76" s="3"/>
    </row>
    <row r="77" spans="1:8" ht="9">
      <c r="A77" s="5" t="s">
        <v>54</v>
      </c>
      <c r="B77" s="11"/>
      <c r="C77" s="3"/>
      <c r="D77" s="3"/>
      <c r="E77" s="3"/>
      <c r="F77" s="3"/>
      <c r="G77" s="3"/>
      <c r="H77" s="3"/>
    </row>
    <row r="78" spans="2:8" ht="9">
      <c r="B78" s="9" t="s">
        <v>52</v>
      </c>
      <c r="C78" s="3">
        <v>17419</v>
      </c>
      <c r="D78" s="3">
        <v>17317</v>
      </c>
      <c r="E78" s="3">
        <v>81</v>
      </c>
      <c r="F78" s="3">
        <v>84</v>
      </c>
      <c r="G78" s="3">
        <v>180</v>
      </c>
      <c r="H78" s="3">
        <v>30</v>
      </c>
    </row>
    <row r="79" spans="2:8" ht="9">
      <c r="B79" s="9" t="s">
        <v>48</v>
      </c>
      <c r="C79" s="3">
        <v>123443</v>
      </c>
      <c r="D79" s="3">
        <v>76040</v>
      </c>
      <c r="E79" s="3">
        <v>379</v>
      </c>
      <c r="F79" s="3">
        <v>668</v>
      </c>
      <c r="G79" s="3">
        <v>901</v>
      </c>
      <c r="H79" s="3">
        <v>287</v>
      </c>
    </row>
    <row r="80" spans="2:8" ht="9">
      <c r="B80" s="9" t="s">
        <v>34</v>
      </c>
      <c r="C80" s="3">
        <v>549</v>
      </c>
      <c r="D80" s="3">
        <v>705</v>
      </c>
      <c r="E80" s="3">
        <v>4</v>
      </c>
      <c r="F80" s="3">
        <v>3</v>
      </c>
      <c r="G80" s="3">
        <v>4</v>
      </c>
      <c r="H80" s="3">
        <v>3</v>
      </c>
    </row>
    <row r="81" spans="2:8" ht="9">
      <c r="B81" s="9" t="s">
        <v>35</v>
      </c>
      <c r="C81" s="3">
        <v>27962</v>
      </c>
      <c r="D81" s="3">
        <v>22975</v>
      </c>
      <c r="E81" s="3">
        <v>98</v>
      </c>
      <c r="F81" s="3">
        <v>112</v>
      </c>
      <c r="G81" s="3">
        <v>152</v>
      </c>
      <c r="H81" s="3">
        <v>112</v>
      </c>
    </row>
    <row r="82" spans="1:8" ht="9">
      <c r="A82" s="4" t="s">
        <v>20</v>
      </c>
      <c r="C82" s="3">
        <v>169373</v>
      </c>
      <c r="D82" s="3">
        <v>117037</v>
      </c>
      <c r="E82" s="3">
        <v>562</v>
      </c>
      <c r="F82" s="3">
        <v>867</v>
      </c>
      <c r="G82" s="3">
        <v>1237</v>
      </c>
      <c r="H82" s="3">
        <v>432</v>
      </c>
    </row>
    <row r="83" spans="2:8" s="6" customFormat="1" ht="9">
      <c r="B83" s="10" t="s">
        <v>124</v>
      </c>
      <c r="C83" s="7">
        <f aca="true" t="shared" si="9" ref="C83:H83">C82/289536</f>
        <v>0.5849807968611848</v>
      </c>
      <c r="D83" s="7">
        <f t="shared" si="9"/>
        <v>0.4042226182581786</v>
      </c>
      <c r="E83" s="7">
        <f t="shared" si="9"/>
        <v>0.0019410366931918656</v>
      </c>
      <c r="F83" s="7">
        <f t="shared" si="9"/>
        <v>0.0029944462864721485</v>
      </c>
      <c r="G83" s="7">
        <f t="shared" si="9"/>
        <v>0.004272353006189213</v>
      </c>
      <c r="H83" s="7">
        <f t="shared" si="9"/>
        <v>0.0014920424403183023</v>
      </c>
    </row>
    <row r="84" spans="2:8" ht="4.5" customHeight="1">
      <c r="B84" s="11"/>
      <c r="C84" s="3"/>
      <c r="D84" s="3"/>
      <c r="E84" s="3"/>
      <c r="F84" s="3"/>
      <c r="G84" s="3"/>
      <c r="H84" s="3"/>
    </row>
    <row r="85" spans="1:8" ht="9">
      <c r="A85" s="5" t="s">
        <v>57</v>
      </c>
      <c r="B85" s="11"/>
      <c r="C85" s="3"/>
      <c r="D85" s="3"/>
      <c r="E85" s="3"/>
      <c r="F85" s="3"/>
      <c r="G85" s="3"/>
      <c r="H85" s="3"/>
    </row>
    <row r="86" spans="2:8" ht="9">
      <c r="B86" s="9" t="s">
        <v>52</v>
      </c>
      <c r="C86" s="3">
        <v>22926</v>
      </c>
      <c r="D86" s="3">
        <v>19585</v>
      </c>
      <c r="E86" s="3">
        <v>71</v>
      </c>
      <c r="F86" s="3">
        <v>100</v>
      </c>
      <c r="G86" s="3">
        <v>200</v>
      </c>
      <c r="H86" s="3">
        <v>40</v>
      </c>
    </row>
    <row r="87" spans="2:8" ht="9">
      <c r="B87" s="9" t="s">
        <v>48</v>
      </c>
      <c r="C87" s="3">
        <v>34307</v>
      </c>
      <c r="D87" s="3">
        <v>37313</v>
      </c>
      <c r="E87" s="3">
        <v>101</v>
      </c>
      <c r="F87" s="3">
        <v>129</v>
      </c>
      <c r="G87" s="3">
        <v>259</v>
      </c>
      <c r="H87" s="3">
        <v>68</v>
      </c>
    </row>
    <row r="88" spans="2:8" ht="9">
      <c r="B88" s="9" t="s">
        <v>55</v>
      </c>
      <c r="C88" s="3">
        <v>60894</v>
      </c>
      <c r="D88" s="3">
        <v>86406</v>
      </c>
      <c r="E88" s="3">
        <v>298</v>
      </c>
      <c r="F88" s="3">
        <v>266</v>
      </c>
      <c r="G88" s="3">
        <v>330</v>
      </c>
      <c r="H88" s="3">
        <v>251</v>
      </c>
    </row>
    <row r="89" spans="2:8" ht="9">
      <c r="B89" s="9" t="s">
        <v>56</v>
      </c>
      <c r="C89" s="3">
        <v>8975</v>
      </c>
      <c r="D89" s="3">
        <v>8093</v>
      </c>
      <c r="E89" s="3">
        <v>29</v>
      </c>
      <c r="F89" s="3">
        <v>44</v>
      </c>
      <c r="G89" s="3">
        <v>91</v>
      </c>
      <c r="H89" s="3">
        <v>29</v>
      </c>
    </row>
    <row r="90" spans="1:8" ht="9">
      <c r="A90" s="4" t="s">
        <v>20</v>
      </c>
      <c r="C90" s="3">
        <v>127102</v>
      </c>
      <c r="D90" s="3">
        <v>151397</v>
      </c>
      <c r="E90" s="3">
        <v>499</v>
      </c>
      <c r="F90" s="3">
        <v>539</v>
      </c>
      <c r="G90" s="3">
        <v>880</v>
      </c>
      <c r="H90" s="3">
        <v>388</v>
      </c>
    </row>
    <row r="91" spans="2:8" s="6" customFormat="1" ht="9">
      <c r="B91" s="10" t="s">
        <v>124</v>
      </c>
      <c r="C91" s="7">
        <f aca="true" t="shared" si="10" ref="C91:H91">C90/280805</f>
        <v>0.45263439041327613</v>
      </c>
      <c r="D91" s="7">
        <f t="shared" si="10"/>
        <v>0.5391535051014049</v>
      </c>
      <c r="E91" s="7">
        <f t="shared" si="10"/>
        <v>0.0017770338847242749</v>
      </c>
      <c r="F91" s="7">
        <f t="shared" si="10"/>
        <v>0.0019194814907141967</v>
      </c>
      <c r="G91" s="7">
        <f t="shared" si="10"/>
        <v>0.00313384733177828</v>
      </c>
      <c r="H91" s="7">
        <f t="shared" si="10"/>
        <v>0.0013817417781022418</v>
      </c>
    </row>
    <row r="92" spans="2:8" ht="4.5" customHeight="1">
      <c r="B92" s="11"/>
      <c r="C92" s="3"/>
      <c r="D92" s="3"/>
      <c r="E92" s="3"/>
      <c r="F92" s="3"/>
      <c r="G92" s="3"/>
      <c r="H92" s="3"/>
    </row>
    <row r="93" spans="1:8" ht="9">
      <c r="A93" s="5" t="s">
        <v>59</v>
      </c>
      <c r="B93" s="11"/>
      <c r="C93" s="3"/>
      <c r="D93" s="3"/>
      <c r="E93" s="3"/>
      <c r="F93" s="3"/>
      <c r="G93" s="3"/>
      <c r="H93" s="3"/>
    </row>
    <row r="94" spans="2:8" ht="9">
      <c r="B94" s="9" t="s">
        <v>50</v>
      </c>
      <c r="C94" s="3">
        <v>52763</v>
      </c>
      <c r="D94" s="3">
        <v>13797</v>
      </c>
      <c r="E94" s="3">
        <v>75</v>
      </c>
      <c r="F94" s="3">
        <v>268</v>
      </c>
      <c r="G94" s="3">
        <v>285</v>
      </c>
      <c r="H94" s="3">
        <v>150</v>
      </c>
    </row>
    <row r="95" spans="2:8" ht="9">
      <c r="B95" s="9" t="s">
        <v>58</v>
      </c>
      <c r="C95" s="3">
        <v>140926</v>
      </c>
      <c r="D95" s="3">
        <v>59943</v>
      </c>
      <c r="E95" s="3">
        <v>276</v>
      </c>
      <c r="F95" s="3">
        <v>604</v>
      </c>
      <c r="G95" s="3">
        <v>700</v>
      </c>
      <c r="H95" s="3">
        <v>288</v>
      </c>
    </row>
    <row r="96" spans="1:8" ht="9">
      <c r="A96" s="4" t="s">
        <v>20</v>
      </c>
      <c r="C96" s="3">
        <v>193689</v>
      </c>
      <c r="D96" s="3">
        <v>73740</v>
      </c>
      <c r="E96" s="3">
        <v>351</v>
      </c>
      <c r="F96" s="3">
        <v>872</v>
      </c>
      <c r="G96" s="3">
        <v>985</v>
      </c>
      <c r="H96" s="3">
        <v>438</v>
      </c>
    </row>
    <row r="97" spans="2:8" s="6" customFormat="1" ht="9">
      <c r="B97" s="10" t="s">
        <v>124</v>
      </c>
      <c r="C97" s="7">
        <f aca="true" t="shared" si="11" ref="C97:H97">C96/270950</f>
        <v>0.714851448606754</v>
      </c>
      <c r="D97" s="7">
        <f t="shared" si="11"/>
        <v>0.2721535338623362</v>
      </c>
      <c r="E97" s="7">
        <f t="shared" si="11"/>
        <v>0.0012954419634618934</v>
      </c>
      <c r="F97" s="7">
        <f t="shared" si="11"/>
        <v>0.003218305960509319</v>
      </c>
      <c r="G97" s="7">
        <f t="shared" si="11"/>
        <v>0.003635357076951467</v>
      </c>
      <c r="H97" s="7">
        <f t="shared" si="11"/>
        <v>0.001616534415943901</v>
      </c>
    </row>
    <row r="98" spans="2:8" ht="4.5" customHeight="1">
      <c r="B98" s="11"/>
      <c r="C98" s="3"/>
      <c r="D98" s="3"/>
      <c r="E98" s="3"/>
      <c r="F98" s="3"/>
      <c r="G98" s="3"/>
      <c r="H98" s="3"/>
    </row>
    <row r="99" spans="1:8" ht="9">
      <c r="A99" s="5" t="s">
        <v>60</v>
      </c>
      <c r="B99" s="11"/>
      <c r="C99" s="3"/>
      <c r="D99" s="3"/>
      <c r="E99" s="3"/>
      <c r="F99" s="3"/>
      <c r="G99" s="3"/>
      <c r="H99" s="3"/>
    </row>
    <row r="100" spans="2:8" ht="9">
      <c r="B100" s="9" t="s">
        <v>52</v>
      </c>
      <c r="C100" s="3">
        <v>153598</v>
      </c>
      <c r="D100" s="3">
        <v>60559</v>
      </c>
      <c r="E100" s="3">
        <v>385</v>
      </c>
      <c r="F100" s="3">
        <v>711</v>
      </c>
      <c r="G100" s="3">
        <v>810</v>
      </c>
      <c r="H100" s="3">
        <v>472</v>
      </c>
    </row>
    <row r="101" spans="1:8" ht="9">
      <c r="A101" s="4" t="s">
        <v>20</v>
      </c>
      <c r="C101" s="3">
        <v>153598</v>
      </c>
      <c r="D101" s="3">
        <v>60559</v>
      </c>
      <c r="E101" s="3">
        <v>385</v>
      </c>
      <c r="F101" s="3">
        <v>711</v>
      </c>
      <c r="G101" s="3">
        <v>810</v>
      </c>
      <c r="H101" s="3">
        <v>472</v>
      </c>
    </row>
    <row r="102" spans="2:8" s="6" customFormat="1" ht="9">
      <c r="B102" s="10" t="s">
        <v>124</v>
      </c>
      <c r="C102" s="7">
        <f aca="true" t="shared" si="12" ref="C102:H102">C101/216535</f>
        <v>0.7093449095989101</v>
      </c>
      <c r="D102" s="7">
        <f t="shared" si="12"/>
        <v>0.2796730320733369</v>
      </c>
      <c r="E102" s="7">
        <f t="shared" si="12"/>
        <v>0.001778003556007112</v>
      </c>
      <c r="F102" s="7">
        <f t="shared" si="12"/>
        <v>0.0032835338397949523</v>
      </c>
      <c r="G102" s="7">
        <f t="shared" si="12"/>
        <v>0.0037407347541967813</v>
      </c>
      <c r="H102" s="7">
        <f t="shared" si="12"/>
        <v>0.0021797861777541738</v>
      </c>
    </row>
    <row r="103" spans="2:8" ht="4.5" customHeight="1">
      <c r="B103" s="11"/>
      <c r="C103" s="3"/>
      <c r="D103" s="3"/>
      <c r="E103" s="3"/>
      <c r="F103" s="3"/>
      <c r="G103" s="3"/>
      <c r="H103" s="3"/>
    </row>
    <row r="104" spans="1:8" ht="9">
      <c r="A104" s="5" t="s">
        <v>62</v>
      </c>
      <c r="B104" s="11"/>
      <c r="C104" s="3"/>
      <c r="D104" s="3"/>
      <c r="E104" s="3"/>
      <c r="F104" s="3"/>
      <c r="G104" s="3"/>
      <c r="H104" s="3"/>
    </row>
    <row r="105" spans="2:8" ht="9">
      <c r="B105" s="9" t="s">
        <v>58</v>
      </c>
      <c r="C105" s="3">
        <v>56996</v>
      </c>
      <c r="D105" s="3">
        <v>23372</v>
      </c>
      <c r="E105" s="3">
        <v>116</v>
      </c>
      <c r="F105" s="3">
        <v>295</v>
      </c>
      <c r="G105" s="3">
        <v>442</v>
      </c>
      <c r="H105" s="3">
        <v>119</v>
      </c>
    </row>
    <row r="106" spans="2:8" ht="9">
      <c r="B106" s="9" t="s">
        <v>56</v>
      </c>
      <c r="C106" s="3">
        <v>106703</v>
      </c>
      <c r="D106" s="3">
        <v>48069</v>
      </c>
      <c r="E106" s="3">
        <v>219</v>
      </c>
      <c r="F106" s="3">
        <v>626</v>
      </c>
      <c r="G106" s="3">
        <v>1168</v>
      </c>
      <c r="H106" s="3">
        <v>222</v>
      </c>
    </row>
    <row r="107" spans="2:8" ht="9">
      <c r="B107" s="9" t="s">
        <v>61</v>
      </c>
      <c r="C107" s="3">
        <v>25165</v>
      </c>
      <c r="D107" s="3">
        <v>11885</v>
      </c>
      <c r="E107" s="3">
        <v>108</v>
      </c>
      <c r="F107" s="3">
        <v>230</v>
      </c>
      <c r="G107" s="3">
        <v>332</v>
      </c>
      <c r="H107" s="3">
        <v>104</v>
      </c>
    </row>
    <row r="108" spans="1:8" ht="9">
      <c r="A108" s="4" t="s">
        <v>20</v>
      </c>
      <c r="C108" s="3">
        <v>188864</v>
      </c>
      <c r="D108" s="3">
        <v>83326</v>
      </c>
      <c r="E108" s="3">
        <v>443</v>
      </c>
      <c r="F108" s="3">
        <v>1151</v>
      </c>
      <c r="G108" s="3">
        <v>1942</v>
      </c>
      <c r="H108" s="3">
        <v>445</v>
      </c>
    </row>
    <row r="109" spans="2:8" s="6" customFormat="1" ht="9">
      <c r="B109" s="10" t="s">
        <v>124</v>
      </c>
      <c r="C109" s="7">
        <f aca="true" t="shared" si="13" ref="C109:H109">C108/276393</f>
        <v>0.6833168712666384</v>
      </c>
      <c r="D109" s="7">
        <f t="shared" si="13"/>
        <v>0.30147652075124914</v>
      </c>
      <c r="E109" s="7">
        <f t="shared" si="13"/>
        <v>0.0016027902298538675</v>
      </c>
      <c r="F109" s="7">
        <f t="shared" si="13"/>
        <v>0.0041643601683110645</v>
      </c>
      <c r="G109" s="7">
        <f t="shared" si="13"/>
        <v>0.007026227147576097</v>
      </c>
      <c r="H109" s="7">
        <f t="shared" si="13"/>
        <v>0.0016100263031263455</v>
      </c>
    </row>
    <row r="110" spans="2:8" ht="4.5" customHeight="1">
      <c r="B110" s="11"/>
      <c r="C110" s="3"/>
      <c r="D110" s="3"/>
      <c r="E110" s="3"/>
      <c r="F110" s="3"/>
      <c r="G110" s="3"/>
      <c r="H110" s="3"/>
    </row>
    <row r="111" spans="1:8" ht="9">
      <c r="A111" s="5" t="s">
        <v>63</v>
      </c>
      <c r="B111" s="11"/>
      <c r="C111" s="3"/>
      <c r="D111" s="3"/>
      <c r="E111" s="3"/>
      <c r="F111" s="3"/>
      <c r="G111" s="3"/>
      <c r="H111" s="3"/>
    </row>
    <row r="112" spans="2:8" ht="9">
      <c r="B112" s="9" t="s">
        <v>56</v>
      </c>
      <c r="C112" s="3">
        <v>145007</v>
      </c>
      <c r="D112" s="3">
        <v>82742</v>
      </c>
      <c r="E112" s="3">
        <v>418</v>
      </c>
      <c r="F112" s="3">
        <v>772</v>
      </c>
      <c r="G112" s="3">
        <v>1301</v>
      </c>
      <c r="H112" s="3">
        <v>412</v>
      </c>
    </row>
    <row r="113" spans="1:8" ht="9">
      <c r="A113" s="4" t="s">
        <v>20</v>
      </c>
      <c r="C113" s="3">
        <v>145007</v>
      </c>
      <c r="D113" s="3">
        <v>82742</v>
      </c>
      <c r="E113" s="3">
        <v>418</v>
      </c>
      <c r="F113" s="3">
        <v>772</v>
      </c>
      <c r="G113" s="3">
        <v>1301</v>
      </c>
      <c r="H113" s="3">
        <v>412</v>
      </c>
    </row>
    <row r="114" spans="2:8" s="6" customFormat="1" ht="9">
      <c r="B114" s="10" t="s">
        <v>124</v>
      </c>
      <c r="C114" s="7">
        <f aca="true" t="shared" si="14" ref="C114:H114">C113/230652</f>
        <v>0.6286830376497927</v>
      </c>
      <c r="D114" s="7">
        <f t="shared" si="14"/>
        <v>0.35873090196486485</v>
      </c>
      <c r="E114" s="7">
        <f t="shared" si="14"/>
        <v>0.0018122539583441722</v>
      </c>
      <c r="F114" s="7">
        <f t="shared" si="14"/>
        <v>0.0033470336264155524</v>
      </c>
      <c r="G114" s="7">
        <f t="shared" si="14"/>
        <v>0.005640532056951598</v>
      </c>
      <c r="H114" s="7">
        <f t="shared" si="14"/>
        <v>0.001786240743631098</v>
      </c>
    </row>
    <row r="115" spans="2:8" ht="4.5" customHeight="1">
      <c r="B115" s="11"/>
      <c r="C115" s="3"/>
      <c r="D115" s="3"/>
      <c r="E115" s="3"/>
      <c r="F115" s="3"/>
      <c r="G115" s="3"/>
      <c r="H115" s="3"/>
    </row>
    <row r="116" spans="1:8" ht="9">
      <c r="A116" s="5" t="s">
        <v>64</v>
      </c>
      <c r="B116" s="11"/>
      <c r="C116" s="3"/>
      <c r="D116" s="3"/>
      <c r="E116" s="3"/>
      <c r="F116" s="3"/>
      <c r="G116" s="3"/>
      <c r="H116" s="3"/>
    </row>
    <row r="117" spans="2:8" ht="9">
      <c r="B117" s="9" t="s">
        <v>56</v>
      </c>
      <c r="C117" s="3">
        <v>125415</v>
      </c>
      <c r="D117" s="3">
        <v>70190</v>
      </c>
      <c r="E117" s="3">
        <v>316</v>
      </c>
      <c r="F117" s="3">
        <v>565</v>
      </c>
      <c r="G117" s="3">
        <v>865</v>
      </c>
      <c r="H117" s="3">
        <v>343</v>
      </c>
    </row>
    <row r="118" spans="1:8" ht="9">
      <c r="A118" s="4" t="s">
        <v>20</v>
      </c>
      <c r="C118" s="3">
        <v>125415</v>
      </c>
      <c r="D118" s="3">
        <v>70190</v>
      </c>
      <c r="E118" s="3">
        <v>316</v>
      </c>
      <c r="F118" s="3">
        <v>565</v>
      </c>
      <c r="G118" s="3">
        <v>865</v>
      </c>
      <c r="H118" s="3">
        <v>343</v>
      </c>
    </row>
    <row r="119" spans="2:8" s="6" customFormat="1" ht="9">
      <c r="B119" s="10" t="s">
        <v>124</v>
      </c>
      <c r="C119" s="7">
        <f aca="true" t="shared" si="15" ref="C119:H119">C118/197694</f>
        <v>0.6343895110625513</v>
      </c>
      <c r="D119" s="7">
        <f t="shared" si="15"/>
        <v>0.355043653322812</v>
      </c>
      <c r="E119" s="7">
        <f t="shared" si="15"/>
        <v>0.0015984298967090555</v>
      </c>
      <c r="F119" s="7">
        <f t="shared" si="15"/>
        <v>0.0028579521887361274</v>
      </c>
      <c r="G119" s="7">
        <f t="shared" si="15"/>
        <v>0.004375448926118142</v>
      </c>
      <c r="H119" s="7">
        <f t="shared" si="15"/>
        <v>0.0017350046030734367</v>
      </c>
    </row>
    <row r="120" spans="2:8" ht="4.5" customHeight="1">
      <c r="B120" s="11"/>
      <c r="C120" s="3"/>
      <c r="D120" s="3"/>
      <c r="E120" s="3"/>
      <c r="F120" s="3"/>
      <c r="G120" s="3"/>
      <c r="H120" s="3"/>
    </row>
    <row r="121" spans="1:8" ht="9">
      <c r="A121" s="5" t="s">
        <v>67</v>
      </c>
      <c r="B121" s="11"/>
      <c r="C121" s="3"/>
      <c r="D121" s="3"/>
      <c r="E121" s="3"/>
      <c r="F121" s="3"/>
      <c r="G121" s="3"/>
      <c r="H121" s="3"/>
    </row>
    <row r="122" spans="2:8" ht="9">
      <c r="B122" s="9" t="s">
        <v>65</v>
      </c>
      <c r="C122" s="3">
        <v>75241</v>
      </c>
      <c r="D122" s="3">
        <v>47838</v>
      </c>
      <c r="E122" s="3">
        <v>299</v>
      </c>
      <c r="F122" s="3">
        <v>455</v>
      </c>
      <c r="G122" s="3">
        <v>475</v>
      </c>
      <c r="H122" s="3">
        <v>236</v>
      </c>
    </row>
    <row r="123" spans="2:8" ht="9">
      <c r="B123" s="9" t="s">
        <v>66</v>
      </c>
      <c r="C123" s="3">
        <v>9851</v>
      </c>
      <c r="D123" s="3">
        <v>8698</v>
      </c>
      <c r="E123" s="3">
        <v>47</v>
      </c>
      <c r="F123" s="3">
        <v>41</v>
      </c>
      <c r="G123" s="3">
        <v>54</v>
      </c>
      <c r="H123" s="3">
        <v>34</v>
      </c>
    </row>
    <row r="124" spans="2:8" ht="9">
      <c r="B124" s="9" t="s">
        <v>61</v>
      </c>
      <c r="C124" s="3">
        <v>63937</v>
      </c>
      <c r="D124" s="3">
        <v>18469</v>
      </c>
      <c r="E124" s="3">
        <v>219</v>
      </c>
      <c r="F124" s="3">
        <v>552</v>
      </c>
      <c r="G124" s="3">
        <v>432</v>
      </c>
      <c r="H124" s="3">
        <v>300</v>
      </c>
    </row>
    <row r="125" spans="1:8" ht="9">
      <c r="A125" s="4" t="s">
        <v>20</v>
      </c>
      <c r="C125" s="3">
        <v>149029</v>
      </c>
      <c r="D125" s="3">
        <v>75005</v>
      </c>
      <c r="E125" s="3">
        <v>565</v>
      </c>
      <c r="F125" s="3">
        <v>1048</v>
      </c>
      <c r="G125" s="3">
        <v>961</v>
      </c>
      <c r="H125" s="3">
        <v>570</v>
      </c>
    </row>
    <row r="126" spans="2:8" s="6" customFormat="1" ht="9">
      <c r="B126" s="10" t="s">
        <v>124</v>
      </c>
      <c r="C126" s="7">
        <f aca="true" t="shared" si="16" ref="C126:H126">C125/227178</f>
        <v>0.6560010212256469</v>
      </c>
      <c r="D126" s="7">
        <f t="shared" si="16"/>
        <v>0.3301596105256671</v>
      </c>
      <c r="E126" s="7">
        <f t="shared" si="16"/>
        <v>0.0024870365968535685</v>
      </c>
      <c r="F126" s="7">
        <f t="shared" si="16"/>
        <v>0.004613122749562017</v>
      </c>
      <c r="G126" s="7">
        <f t="shared" si="16"/>
        <v>0.004230163131993415</v>
      </c>
      <c r="H126" s="7">
        <f t="shared" si="16"/>
        <v>0.0025090457702770515</v>
      </c>
    </row>
    <row r="127" spans="2:8" ht="4.5" customHeight="1">
      <c r="B127" s="11"/>
      <c r="C127" s="3"/>
      <c r="D127" s="3"/>
      <c r="E127" s="3"/>
      <c r="F127" s="3"/>
      <c r="G127" s="3"/>
      <c r="H127" s="3"/>
    </row>
    <row r="128" spans="1:8" ht="9">
      <c r="A128" s="5" t="s">
        <v>72</v>
      </c>
      <c r="B128" s="11"/>
      <c r="C128" s="3"/>
      <c r="D128" s="3"/>
      <c r="E128" s="3"/>
      <c r="F128" s="3"/>
      <c r="G128" s="3"/>
      <c r="H128" s="3"/>
    </row>
    <row r="129" spans="2:8" ht="9">
      <c r="B129" s="9" t="s">
        <v>68</v>
      </c>
      <c r="C129" s="3">
        <v>320</v>
      </c>
      <c r="D129" s="3">
        <v>775</v>
      </c>
      <c r="E129" s="3">
        <v>1</v>
      </c>
      <c r="F129" s="3">
        <v>2</v>
      </c>
      <c r="G129" s="3">
        <v>1</v>
      </c>
      <c r="H129" s="3">
        <v>4</v>
      </c>
    </row>
    <row r="130" spans="2:8" ht="9">
      <c r="B130" s="9" t="s">
        <v>69</v>
      </c>
      <c r="C130" s="3">
        <v>136</v>
      </c>
      <c r="D130" s="3">
        <v>373</v>
      </c>
      <c r="E130" s="3">
        <v>0</v>
      </c>
      <c r="F130" s="3">
        <v>0</v>
      </c>
      <c r="G130" s="3">
        <v>1</v>
      </c>
      <c r="H130" s="3">
        <v>0</v>
      </c>
    </row>
    <row r="131" spans="2:8" ht="9">
      <c r="B131" s="9" t="s">
        <v>70</v>
      </c>
      <c r="C131" s="3">
        <v>24491</v>
      </c>
      <c r="D131" s="3">
        <v>32773</v>
      </c>
      <c r="E131" s="3">
        <v>142</v>
      </c>
      <c r="F131" s="3">
        <v>174</v>
      </c>
      <c r="G131" s="3">
        <v>171</v>
      </c>
      <c r="H131" s="3">
        <v>194</v>
      </c>
    </row>
    <row r="132" spans="2:8" ht="9">
      <c r="B132" s="9" t="s">
        <v>55</v>
      </c>
      <c r="C132" s="3">
        <v>26118</v>
      </c>
      <c r="D132" s="3">
        <v>14572</v>
      </c>
      <c r="E132" s="3">
        <v>87</v>
      </c>
      <c r="F132" s="3">
        <v>81</v>
      </c>
      <c r="G132" s="3">
        <v>85</v>
      </c>
      <c r="H132" s="3">
        <v>117</v>
      </c>
    </row>
    <row r="133" spans="2:8" ht="9">
      <c r="B133" s="9" t="s">
        <v>71</v>
      </c>
      <c r="C133" s="3">
        <v>28699</v>
      </c>
      <c r="D133" s="3">
        <v>31664</v>
      </c>
      <c r="E133" s="3">
        <v>168</v>
      </c>
      <c r="F133" s="3">
        <v>137</v>
      </c>
      <c r="G133" s="3">
        <v>146</v>
      </c>
      <c r="H133" s="3">
        <v>166</v>
      </c>
    </row>
    <row r="134" spans="1:8" ht="9">
      <c r="A134" s="4" t="s">
        <v>20</v>
      </c>
      <c r="C134" s="3">
        <v>79764</v>
      </c>
      <c r="D134" s="3">
        <v>80157</v>
      </c>
      <c r="E134" s="3">
        <v>398</v>
      </c>
      <c r="F134" s="3">
        <v>394</v>
      </c>
      <c r="G134" s="3">
        <v>404</v>
      </c>
      <c r="H134" s="3">
        <v>481</v>
      </c>
    </row>
    <row r="135" spans="2:8" s="6" customFormat="1" ht="9">
      <c r="B135" s="10" t="s">
        <v>124</v>
      </c>
      <c r="C135" s="7">
        <f aca="true" t="shared" si="17" ref="C135:H135">C134/161664</f>
        <v>0.4933937054631829</v>
      </c>
      <c r="D135" s="7">
        <f t="shared" si="17"/>
        <v>0.4958246733966746</v>
      </c>
      <c r="E135" s="7">
        <f t="shared" si="17"/>
        <v>0.0024618962787015045</v>
      </c>
      <c r="F135" s="7">
        <f t="shared" si="17"/>
        <v>0.00243715360253365</v>
      </c>
      <c r="G135" s="7">
        <f t="shared" si="17"/>
        <v>0.0024990102929532856</v>
      </c>
      <c r="H135" s="7">
        <f t="shared" si="17"/>
        <v>0.002975306809184481</v>
      </c>
    </row>
    <row r="136" spans="2:8" ht="4.5" customHeight="1">
      <c r="B136" s="11"/>
      <c r="C136" s="3"/>
      <c r="D136" s="3"/>
      <c r="E136" s="3"/>
      <c r="F136" s="3"/>
      <c r="G136" s="3"/>
      <c r="H136" s="3"/>
    </row>
    <row r="137" spans="1:8" ht="9">
      <c r="A137" s="5" t="s">
        <v>75</v>
      </c>
      <c r="B137" s="11"/>
      <c r="C137" s="3"/>
      <c r="D137" s="3"/>
      <c r="E137" s="3"/>
      <c r="F137" s="3"/>
      <c r="G137" s="3"/>
      <c r="H137" s="3"/>
    </row>
    <row r="138" spans="2:8" ht="9">
      <c r="B138" s="9" t="s">
        <v>68</v>
      </c>
      <c r="C138" s="3">
        <v>37088</v>
      </c>
      <c r="D138" s="3">
        <v>52402</v>
      </c>
      <c r="E138" s="3">
        <v>128</v>
      </c>
      <c r="F138" s="3">
        <v>230</v>
      </c>
      <c r="G138" s="3">
        <v>256</v>
      </c>
      <c r="H138" s="3">
        <v>95</v>
      </c>
    </row>
    <row r="139" spans="2:8" ht="9">
      <c r="B139" s="9" t="s">
        <v>69</v>
      </c>
      <c r="C139" s="3">
        <v>13345</v>
      </c>
      <c r="D139" s="3">
        <v>24498</v>
      </c>
      <c r="E139" s="3">
        <v>98</v>
      </c>
      <c r="F139" s="3">
        <v>126</v>
      </c>
      <c r="G139" s="3">
        <v>126</v>
      </c>
      <c r="H139" s="3">
        <v>77</v>
      </c>
    </row>
    <row r="140" spans="2:8" ht="9">
      <c r="B140" s="9" t="s">
        <v>73</v>
      </c>
      <c r="C140" s="3">
        <v>3251</v>
      </c>
      <c r="D140" s="3">
        <v>5215</v>
      </c>
      <c r="E140" s="3">
        <v>58</v>
      </c>
      <c r="F140" s="3">
        <v>41</v>
      </c>
      <c r="G140" s="3">
        <v>39</v>
      </c>
      <c r="H140" s="3">
        <v>34</v>
      </c>
    </row>
    <row r="141" spans="2:8" ht="9">
      <c r="B141" s="9" t="s">
        <v>71</v>
      </c>
      <c r="C141" s="3">
        <v>30130</v>
      </c>
      <c r="D141" s="3">
        <v>53743</v>
      </c>
      <c r="E141" s="3">
        <v>174</v>
      </c>
      <c r="F141" s="3">
        <v>157</v>
      </c>
      <c r="G141" s="3">
        <v>187</v>
      </c>
      <c r="H141" s="3">
        <v>143</v>
      </c>
    </row>
    <row r="142" spans="2:8" ht="9">
      <c r="B142" s="9" t="s">
        <v>74</v>
      </c>
      <c r="C142" s="3">
        <v>10104</v>
      </c>
      <c r="D142" s="3">
        <v>15745</v>
      </c>
      <c r="E142" s="3">
        <v>82</v>
      </c>
      <c r="F142" s="3">
        <v>86</v>
      </c>
      <c r="G142" s="3">
        <v>126</v>
      </c>
      <c r="H142" s="3">
        <v>45</v>
      </c>
    </row>
    <row r="143" spans="1:8" ht="9">
      <c r="A143" s="4" t="s">
        <v>20</v>
      </c>
      <c r="C143" s="3">
        <v>93918</v>
      </c>
      <c r="D143" s="3">
        <v>151603</v>
      </c>
      <c r="E143" s="3">
        <v>540</v>
      </c>
      <c r="F143" s="3">
        <v>640</v>
      </c>
      <c r="G143" s="3">
        <v>734</v>
      </c>
      <c r="H143" s="3">
        <v>394</v>
      </c>
    </row>
    <row r="144" spans="2:8" s="6" customFormat="1" ht="9">
      <c r="B144" s="10" t="s">
        <v>124</v>
      </c>
      <c r="C144" s="7">
        <f aca="true" t="shared" si="18" ref="C144:H144">C143/248062</f>
        <v>0.3786069611629351</v>
      </c>
      <c r="D144" s="7">
        <f t="shared" si="18"/>
        <v>0.611149631946852</v>
      </c>
      <c r="E144" s="7">
        <f t="shared" si="18"/>
        <v>0.002176875136054696</v>
      </c>
      <c r="F144" s="7">
        <f t="shared" si="18"/>
        <v>0.00258000016125001</v>
      </c>
      <c r="G144" s="7">
        <f t="shared" si="18"/>
        <v>0.0029589376849336055</v>
      </c>
      <c r="H144" s="7">
        <f t="shared" si="18"/>
        <v>0.0015883125992695373</v>
      </c>
    </row>
    <row r="145" spans="2:8" ht="4.5" customHeight="1">
      <c r="B145" s="11"/>
      <c r="C145" s="3"/>
      <c r="D145" s="3"/>
      <c r="E145" s="3"/>
      <c r="F145" s="3"/>
      <c r="G145" s="3"/>
      <c r="H145" s="3"/>
    </row>
    <row r="146" spans="1:8" ht="9">
      <c r="A146" s="5" t="s">
        <v>78</v>
      </c>
      <c r="B146" s="11"/>
      <c r="C146" s="3"/>
      <c r="D146" s="3"/>
      <c r="E146" s="3"/>
      <c r="F146" s="3"/>
      <c r="G146" s="3"/>
      <c r="H146" s="3"/>
    </row>
    <row r="147" spans="2:8" ht="9">
      <c r="B147" s="9" t="s">
        <v>68</v>
      </c>
      <c r="C147" s="3">
        <v>29739</v>
      </c>
      <c r="D147" s="3">
        <v>21206</v>
      </c>
      <c r="E147" s="3">
        <v>122</v>
      </c>
      <c r="F147" s="3">
        <v>137</v>
      </c>
      <c r="G147" s="3">
        <v>109</v>
      </c>
      <c r="H147" s="3">
        <v>133</v>
      </c>
    </row>
    <row r="148" spans="2:8" ht="9">
      <c r="B148" s="9" t="s">
        <v>76</v>
      </c>
      <c r="C148" s="3">
        <v>17962</v>
      </c>
      <c r="D148" s="3">
        <v>13836</v>
      </c>
      <c r="E148" s="3">
        <v>56</v>
      </c>
      <c r="F148" s="3">
        <v>50</v>
      </c>
      <c r="G148" s="3">
        <v>74</v>
      </c>
      <c r="H148" s="3">
        <v>85</v>
      </c>
    </row>
    <row r="149" spans="2:8" ht="9">
      <c r="B149" s="9" t="s">
        <v>77</v>
      </c>
      <c r="C149" s="3">
        <v>10833</v>
      </c>
      <c r="D149" s="3">
        <v>21003</v>
      </c>
      <c r="E149" s="3">
        <v>71</v>
      </c>
      <c r="F149" s="3">
        <v>55</v>
      </c>
      <c r="G149" s="3">
        <v>69</v>
      </c>
      <c r="H149" s="3">
        <v>62</v>
      </c>
    </row>
    <row r="150" spans="1:8" ht="9">
      <c r="A150" s="4" t="s">
        <v>20</v>
      </c>
      <c r="C150" s="3">
        <v>58534</v>
      </c>
      <c r="D150" s="3">
        <v>56045</v>
      </c>
      <c r="E150" s="3">
        <v>249</v>
      </c>
      <c r="F150" s="3">
        <v>242</v>
      </c>
      <c r="G150" s="3">
        <v>252</v>
      </c>
      <c r="H150" s="3">
        <v>280</v>
      </c>
    </row>
    <row r="151" spans="2:8" s="6" customFormat="1" ht="9">
      <c r="B151" s="10" t="s">
        <v>124</v>
      </c>
      <c r="C151" s="7">
        <f aca="true" t="shared" si="19" ref="C151:H151">C150/115649</f>
        <v>0.5061349428010619</v>
      </c>
      <c r="D151" s="7">
        <f t="shared" si="19"/>
        <v>0.4846129235877526</v>
      </c>
      <c r="E151" s="7">
        <f t="shared" si="19"/>
        <v>0.002153066606715147</v>
      </c>
      <c r="F151" s="7">
        <f t="shared" si="19"/>
        <v>0.00209253862981954</v>
      </c>
      <c r="G151" s="7">
        <f t="shared" si="19"/>
        <v>0.002179007168241835</v>
      </c>
      <c r="H151" s="7">
        <f t="shared" si="19"/>
        <v>0.002421119075824261</v>
      </c>
    </row>
    <row r="152" spans="2:8" ht="4.5" customHeight="1">
      <c r="B152" s="11"/>
      <c r="C152" s="3"/>
      <c r="D152" s="3"/>
      <c r="E152" s="3"/>
      <c r="F152" s="3"/>
      <c r="G152" s="3"/>
      <c r="H152" s="3"/>
    </row>
    <row r="153" spans="1:8" ht="9">
      <c r="A153" s="5" t="s">
        <v>80</v>
      </c>
      <c r="B153" s="11"/>
      <c r="C153" s="3"/>
      <c r="D153" s="3"/>
      <c r="E153" s="3"/>
      <c r="F153" s="3"/>
      <c r="G153" s="3"/>
      <c r="H153" s="3"/>
    </row>
    <row r="154" spans="2:8" ht="9">
      <c r="B154" s="9" t="s">
        <v>68</v>
      </c>
      <c r="C154" s="3">
        <v>36007</v>
      </c>
      <c r="D154" s="3">
        <v>67605</v>
      </c>
      <c r="E154" s="3">
        <v>173</v>
      </c>
      <c r="F154" s="3">
        <v>232</v>
      </c>
      <c r="G154" s="3">
        <v>268</v>
      </c>
      <c r="H154" s="3">
        <v>127</v>
      </c>
    </row>
    <row r="155" spans="2:8" ht="9">
      <c r="B155" s="9" t="s">
        <v>79</v>
      </c>
      <c r="C155" s="3">
        <v>32494</v>
      </c>
      <c r="D155" s="3">
        <v>65399</v>
      </c>
      <c r="E155" s="3">
        <v>188</v>
      </c>
      <c r="F155" s="3">
        <v>239</v>
      </c>
      <c r="G155" s="3">
        <v>228</v>
      </c>
      <c r="H155" s="3">
        <v>191</v>
      </c>
    </row>
    <row r="156" spans="1:8" ht="9">
      <c r="A156" s="4" t="s">
        <v>20</v>
      </c>
      <c r="C156" s="3">
        <v>68501</v>
      </c>
      <c r="D156" s="3">
        <v>133004</v>
      </c>
      <c r="E156" s="3">
        <v>361</v>
      </c>
      <c r="F156" s="3">
        <v>471</v>
      </c>
      <c r="G156" s="3">
        <v>496</v>
      </c>
      <c r="H156" s="3">
        <v>318</v>
      </c>
    </row>
    <row r="157" spans="2:8" s="6" customFormat="1" ht="9">
      <c r="B157" s="10" t="s">
        <v>124</v>
      </c>
      <c r="C157" s="7">
        <f aca="true" t="shared" si="20" ref="C157:H157">C156/203401</f>
        <v>0.3367780886033009</v>
      </c>
      <c r="D157" s="7">
        <f t="shared" si="20"/>
        <v>0.6539004233017537</v>
      </c>
      <c r="E157" s="7">
        <f t="shared" si="20"/>
        <v>0.0017748191995122934</v>
      </c>
      <c r="F157" s="7">
        <f t="shared" si="20"/>
        <v>0.0023156228337127154</v>
      </c>
      <c r="G157" s="7">
        <f t="shared" si="20"/>
        <v>0.0024385327505764475</v>
      </c>
      <c r="H157" s="7">
        <f t="shared" si="20"/>
        <v>0.001563414142506674</v>
      </c>
    </row>
    <row r="158" spans="2:8" ht="4.5" customHeight="1">
      <c r="B158" s="11"/>
      <c r="C158" s="3"/>
      <c r="D158" s="3"/>
      <c r="E158" s="3"/>
      <c r="F158" s="3"/>
      <c r="G158" s="3"/>
      <c r="H158" s="3"/>
    </row>
    <row r="159" spans="1:8" ht="9">
      <c r="A159" s="5" t="s">
        <v>83</v>
      </c>
      <c r="B159" s="11"/>
      <c r="C159" s="3"/>
      <c r="D159" s="3"/>
      <c r="E159" s="3"/>
      <c r="F159" s="3"/>
      <c r="G159" s="3"/>
      <c r="H159" s="3"/>
    </row>
    <row r="160" spans="2:8" ht="9">
      <c r="B160" s="9" t="s">
        <v>76</v>
      </c>
      <c r="C160" s="3">
        <v>50641</v>
      </c>
      <c r="D160" s="3">
        <v>126581</v>
      </c>
      <c r="E160" s="3">
        <v>443</v>
      </c>
      <c r="F160" s="3">
        <v>258</v>
      </c>
      <c r="G160" s="3">
        <v>560</v>
      </c>
      <c r="H160" s="3">
        <v>312</v>
      </c>
    </row>
    <row r="161" spans="2:8" ht="9">
      <c r="B161" s="9" t="s">
        <v>81</v>
      </c>
      <c r="C161" s="3">
        <v>9036</v>
      </c>
      <c r="D161" s="3">
        <v>16135</v>
      </c>
      <c r="E161" s="3">
        <v>82</v>
      </c>
      <c r="F161" s="3">
        <v>92</v>
      </c>
      <c r="G161" s="3">
        <v>124</v>
      </c>
      <c r="H161" s="3">
        <v>62</v>
      </c>
    </row>
    <row r="162" spans="2:8" ht="9">
      <c r="B162" s="9" t="s">
        <v>82</v>
      </c>
      <c r="C162" s="3">
        <v>22679</v>
      </c>
      <c r="D162" s="3">
        <v>37868</v>
      </c>
      <c r="E162" s="3">
        <v>187</v>
      </c>
      <c r="F162" s="3">
        <v>261</v>
      </c>
      <c r="G162" s="3">
        <v>259</v>
      </c>
      <c r="H162" s="3">
        <v>107</v>
      </c>
    </row>
    <row r="163" spans="1:8" ht="9">
      <c r="A163" s="4" t="s">
        <v>20</v>
      </c>
      <c r="C163" s="3">
        <v>82356</v>
      </c>
      <c r="D163" s="3">
        <v>180584</v>
      </c>
      <c r="E163" s="3">
        <v>712</v>
      </c>
      <c r="F163" s="3">
        <v>611</v>
      </c>
      <c r="G163" s="3">
        <v>943</v>
      </c>
      <c r="H163" s="3">
        <v>481</v>
      </c>
    </row>
    <row r="164" spans="2:8" s="6" customFormat="1" ht="9">
      <c r="B164" s="10" t="s">
        <v>124</v>
      </c>
      <c r="C164" s="7">
        <f aca="true" t="shared" si="21" ref="C164:H164">C163/265841</f>
        <v>0.30979420029265614</v>
      </c>
      <c r="D164" s="7">
        <f t="shared" si="21"/>
        <v>0.6792932617617298</v>
      </c>
      <c r="E164" s="7">
        <f t="shared" si="21"/>
        <v>0.0026782926636598568</v>
      </c>
      <c r="F164" s="7">
        <f t="shared" si="21"/>
        <v>0.0022983663167081077</v>
      </c>
      <c r="G164" s="7">
        <f t="shared" si="21"/>
        <v>0.0035472331205495013</v>
      </c>
      <c r="H164" s="7">
        <f t="shared" si="21"/>
        <v>0.0018093522067702122</v>
      </c>
    </row>
    <row r="165" spans="2:8" ht="4.5" customHeight="1">
      <c r="B165" s="11"/>
      <c r="C165" s="3"/>
      <c r="D165" s="3"/>
      <c r="E165" s="3"/>
      <c r="F165" s="3"/>
      <c r="G165" s="3"/>
      <c r="H165" s="3"/>
    </row>
    <row r="166" spans="1:8" ht="9">
      <c r="A166" s="5" t="s">
        <v>86</v>
      </c>
      <c r="B166" s="11"/>
      <c r="C166" s="3"/>
      <c r="D166" s="3"/>
      <c r="E166" s="3"/>
      <c r="F166" s="3"/>
      <c r="G166" s="3"/>
      <c r="H166" s="3"/>
    </row>
    <row r="167" spans="2:8" ht="9">
      <c r="B167" s="9" t="s">
        <v>82</v>
      </c>
      <c r="C167" s="3">
        <v>36063</v>
      </c>
      <c r="D167" s="3">
        <v>30127</v>
      </c>
      <c r="E167" s="3">
        <v>148</v>
      </c>
      <c r="F167" s="3">
        <v>423</v>
      </c>
      <c r="G167" s="3">
        <v>406</v>
      </c>
      <c r="H167" s="3">
        <v>119</v>
      </c>
    </row>
    <row r="168" spans="2:8" ht="9">
      <c r="B168" s="9" t="s">
        <v>84</v>
      </c>
      <c r="C168" s="3">
        <v>73449</v>
      </c>
      <c r="D168" s="3">
        <v>47098</v>
      </c>
      <c r="E168" s="3">
        <v>172</v>
      </c>
      <c r="F168" s="3">
        <v>567</v>
      </c>
      <c r="G168" s="3">
        <v>680</v>
      </c>
      <c r="H168" s="3">
        <v>183</v>
      </c>
    </row>
    <row r="169" spans="2:8" ht="9">
      <c r="B169" s="9" t="s">
        <v>85</v>
      </c>
      <c r="C169" s="3">
        <v>37849</v>
      </c>
      <c r="D169" s="3">
        <v>24592</v>
      </c>
      <c r="E169" s="3">
        <v>145</v>
      </c>
      <c r="F169" s="3">
        <v>198</v>
      </c>
      <c r="G169" s="3">
        <v>258</v>
      </c>
      <c r="H169" s="3">
        <v>165</v>
      </c>
    </row>
    <row r="170" spans="1:8" ht="9">
      <c r="A170" s="4" t="s">
        <v>20</v>
      </c>
      <c r="C170" s="3">
        <v>147361</v>
      </c>
      <c r="D170" s="3">
        <v>101817</v>
      </c>
      <c r="E170" s="3">
        <v>465</v>
      </c>
      <c r="F170" s="3">
        <v>1188</v>
      </c>
      <c r="G170" s="3">
        <v>1344</v>
      </c>
      <c r="H170" s="3">
        <v>467</v>
      </c>
    </row>
    <row r="171" spans="2:8" s="6" customFormat="1" ht="9">
      <c r="B171" s="10" t="s">
        <v>124</v>
      </c>
      <c r="C171" s="7">
        <f aca="true" t="shared" si="22" ref="C171:H171">C170/252891</f>
        <v>0.5827055925280061</v>
      </c>
      <c r="D171" s="7">
        <f t="shared" si="22"/>
        <v>0.40261219260471903</v>
      </c>
      <c r="E171" s="7">
        <f t="shared" si="22"/>
        <v>0.001838736847100134</v>
      </c>
      <c r="F171" s="7">
        <f t="shared" si="22"/>
        <v>0.004697676073881633</v>
      </c>
      <c r="G171" s="7">
        <f t="shared" si="22"/>
        <v>0.0053145426290378064</v>
      </c>
      <c r="H171" s="7">
        <f t="shared" si="22"/>
        <v>0.0018466453926790595</v>
      </c>
    </row>
    <row r="172" spans="2:8" ht="4.5" customHeight="1">
      <c r="B172" s="11"/>
      <c r="C172" s="3"/>
      <c r="D172" s="3"/>
      <c r="E172" s="3"/>
      <c r="F172" s="3"/>
      <c r="G172" s="3"/>
      <c r="H172" s="3"/>
    </row>
    <row r="173" spans="1:8" ht="9">
      <c r="A173" s="5" t="s">
        <v>87</v>
      </c>
      <c r="B173" s="11"/>
      <c r="C173" s="3"/>
      <c r="D173" s="3"/>
      <c r="E173" s="3"/>
      <c r="F173" s="3"/>
      <c r="G173" s="3"/>
      <c r="H173" s="3"/>
    </row>
    <row r="174" spans="2:8" ht="9">
      <c r="B174" s="9" t="s">
        <v>84</v>
      </c>
      <c r="C174" s="3">
        <v>16865</v>
      </c>
      <c r="D174" s="3">
        <v>29708</v>
      </c>
      <c r="E174" s="3">
        <v>100</v>
      </c>
      <c r="F174" s="3">
        <v>109</v>
      </c>
      <c r="G174" s="3">
        <v>205</v>
      </c>
      <c r="H174" s="3">
        <v>89</v>
      </c>
    </row>
    <row r="175" spans="2:8" ht="9">
      <c r="B175" s="9" t="s">
        <v>85</v>
      </c>
      <c r="C175" s="3">
        <v>111010</v>
      </c>
      <c r="D175" s="3">
        <v>135722</v>
      </c>
      <c r="E175" s="3">
        <v>622</v>
      </c>
      <c r="F175" s="3">
        <v>833</v>
      </c>
      <c r="G175" s="3">
        <v>1123</v>
      </c>
      <c r="H175" s="3">
        <v>392</v>
      </c>
    </row>
    <row r="176" spans="1:8" ht="9">
      <c r="A176" s="4" t="s">
        <v>20</v>
      </c>
      <c r="C176" s="3">
        <v>127875</v>
      </c>
      <c r="D176" s="3">
        <v>165430</v>
      </c>
      <c r="E176" s="3">
        <v>722</v>
      </c>
      <c r="F176" s="3">
        <v>942</v>
      </c>
      <c r="G176" s="3">
        <v>1328</v>
      </c>
      <c r="H176" s="3">
        <v>481</v>
      </c>
    </row>
    <row r="177" spans="2:8" s="6" customFormat="1" ht="9">
      <c r="B177" s="10" t="s">
        <v>124</v>
      </c>
      <c r="C177" s="7">
        <f aca="true" t="shared" si="23" ref="C177:H177">C176/296778</f>
        <v>0.4308776257000182</v>
      </c>
      <c r="D177" s="7">
        <f t="shared" si="23"/>
        <v>0.5574200243953393</v>
      </c>
      <c r="E177" s="7">
        <f t="shared" si="23"/>
        <v>0.002432794883717796</v>
      </c>
      <c r="F177" s="7">
        <f t="shared" si="23"/>
        <v>0.0031740897236318057</v>
      </c>
      <c r="G177" s="7">
        <f t="shared" si="23"/>
        <v>0.004474725215480932</v>
      </c>
      <c r="H177" s="7">
        <f t="shared" si="23"/>
        <v>0.001620740081811994</v>
      </c>
    </row>
    <row r="178" spans="2:8" ht="4.5" customHeight="1">
      <c r="B178" s="11"/>
      <c r="C178" s="3"/>
      <c r="D178" s="3"/>
      <c r="E178" s="3"/>
      <c r="F178" s="3"/>
      <c r="G178" s="3"/>
      <c r="H178" s="3"/>
    </row>
    <row r="179" spans="1:8" ht="9">
      <c r="A179" s="5" t="s">
        <v>91</v>
      </c>
      <c r="B179" s="11"/>
      <c r="C179" s="3"/>
      <c r="D179" s="3"/>
      <c r="E179" s="3"/>
      <c r="F179" s="3"/>
      <c r="G179" s="3"/>
      <c r="H179" s="3"/>
    </row>
    <row r="180" spans="2:8" ht="9">
      <c r="B180" s="9" t="s">
        <v>88</v>
      </c>
      <c r="C180" s="3">
        <v>3350</v>
      </c>
      <c r="D180" s="3">
        <v>5091</v>
      </c>
      <c r="E180" s="3">
        <v>35</v>
      </c>
      <c r="F180" s="3">
        <v>36</v>
      </c>
      <c r="G180" s="3">
        <v>51</v>
      </c>
      <c r="H180" s="3">
        <v>37</v>
      </c>
    </row>
    <row r="181" spans="2:8" ht="9">
      <c r="B181" s="9" t="s">
        <v>81</v>
      </c>
      <c r="C181" s="3">
        <v>73524</v>
      </c>
      <c r="D181" s="3">
        <v>107084</v>
      </c>
      <c r="E181" s="3">
        <v>526</v>
      </c>
      <c r="F181" s="3">
        <v>509</v>
      </c>
      <c r="G181" s="3">
        <v>761</v>
      </c>
      <c r="H181" s="3">
        <v>428</v>
      </c>
    </row>
    <row r="182" spans="2:8" ht="9">
      <c r="B182" s="9" t="s">
        <v>89</v>
      </c>
      <c r="C182" s="3">
        <v>2628</v>
      </c>
      <c r="D182" s="3">
        <v>2621</v>
      </c>
      <c r="E182" s="3">
        <v>11</v>
      </c>
      <c r="F182" s="3">
        <v>22</v>
      </c>
      <c r="G182" s="3">
        <v>30</v>
      </c>
      <c r="H182" s="3">
        <v>18</v>
      </c>
    </row>
    <row r="183" spans="2:8" ht="9">
      <c r="B183" s="9" t="s">
        <v>90</v>
      </c>
      <c r="C183" s="3">
        <v>16853</v>
      </c>
      <c r="D183" s="3">
        <v>27256</v>
      </c>
      <c r="E183" s="3">
        <v>153</v>
      </c>
      <c r="F183" s="3">
        <v>100</v>
      </c>
      <c r="G183" s="3">
        <v>224</v>
      </c>
      <c r="H183" s="3">
        <v>116</v>
      </c>
    </row>
    <row r="184" spans="1:8" ht="9">
      <c r="A184" s="4" t="s">
        <v>20</v>
      </c>
      <c r="C184" s="3">
        <v>96355</v>
      </c>
      <c r="D184" s="3">
        <v>142052</v>
      </c>
      <c r="E184" s="3">
        <v>725</v>
      </c>
      <c r="F184" s="3">
        <v>667</v>
      </c>
      <c r="G184" s="3">
        <v>1066</v>
      </c>
      <c r="H184" s="3">
        <v>599</v>
      </c>
    </row>
    <row r="185" spans="2:8" s="6" customFormat="1" ht="9">
      <c r="B185" s="10" t="s">
        <v>124</v>
      </c>
      <c r="C185" s="7">
        <f aca="true" t="shared" si="24" ref="C185:H185">C184/241499</f>
        <v>0.39898715936711954</v>
      </c>
      <c r="D185" s="7">
        <f t="shared" si="24"/>
        <v>0.5882094749874741</v>
      </c>
      <c r="E185" s="7">
        <f t="shared" si="24"/>
        <v>0.0030020828243595213</v>
      </c>
      <c r="F185" s="7">
        <f t="shared" si="24"/>
        <v>0.0027619161984107593</v>
      </c>
      <c r="G185" s="7">
        <f t="shared" si="24"/>
        <v>0.004414096952782413</v>
      </c>
      <c r="H185" s="7">
        <f t="shared" si="24"/>
        <v>0.0024803415335053146</v>
      </c>
    </row>
    <row r="186" spans="2:8" ht="4.5" customHeight="1">
      <c r="B186" s="11"/>
      <c r="C186" s="3"/>
      <c r="D186" s="3"/>
      <c r="E186" s="3"/>
      <c r="F186" s="3"/>
      <c r="G186" s="3"/>
      <c r="H186" s="3"/>
    </row>
    <row r="187" spans="1:8" ht="9">
      <c r="A187" s="5" t="s">
        <v>92</v>
      </c>
      <c r="B187" s="11"/>
      <c r="C187" s="3"/>
      <c r="D187" s="3"/>
      <c r="E187" s="3"/>
      <c r="F187" s="3"/>
      <c r="G187" s="3"/>
      <c r="H187" s="3"/>
    </row>
    <row r="188" spans="2:8" ht="9">
      <c r="B188" s="9" t="s">
        <v>81</v>
      </c>
      <c r="C188" s="3">
        <v>78180</v>
      </c>
      <c r="D188" s="3">
        <v>92782</v>
      </c>
      <c r="E188" s="3">
        <v>412</v>
      </c>
      <c r="F188" s="3">
        <v>569</v>
      </c>
      <c r="G188" s="3">
        <v>886</v>
      </c>
      <c r="H188" s="3">
        <v>406</v>
      </c>
    </row>
    <row r="189" spans="2:8" ht="9">
      <c r="B189" s="9" t="s">
        <v>90</v>
      </c>
      <c r="C189" s="3">
        <v>39352</v>
      </c>
      <c r="D189" s="3">
        <v>55570</v>
      </c>
      <c r="E189" s="3">
        <v>242</v>
      </c>
      <c r="F189" s="3">
        <v>238</v>
      </c>
      <c r="G189" s="3">
        <v>304</v>
      </c>
      <c r="H189" s="3">
        <v>145</v>
      </c>
    </row>
    <row r="190" spans="1:8" ht="9">
      <c r="A190" s="4" t="s">
        <v>20</v>
      </c>
      <c r="C190" s="3">
        <v>117532</v>
      </c>
      <c r="D190" s="3">
        <v>148352</v>
      </c>
      <c r="E190" s="3">
        <v>654</v>
      </c>
      <c r="F190" s="3">
        <v>807</v>
      </c>
      <c r="G190" s="3">
        <v>1190</v>
      </c>
      <c r="H190" s="3">
        <v>551</v>
      </c>
    </row>
    <row r="191" spans="2:8" s="6" customFormat="1" ht="9">
      <c r="B191" s="10" t="s">
        <v>124</v>
      </c>
      <c r="C191" s="7">
        <f aca="true" t="shared" si="25" ref="C191:H191">C190/269190</f>
        <v>0.43661354433671384</v>
      </c>
      <c r="D191" s="7">
        <f t="shared" si="25"/>
        <v>0.5511051673539136</v>
      </c>
      <c r="E191" s="7">
        <f t="shared" si="25"/>
        <v>0.0024295107544856794</v>
      </c>
      <c r="F191" s="7">
        <f t="shared" si="25"/>
        <v>0.0029978825364983842</v>
      </c>
      <c r="G191" s="7">
        <f t="shared" si="25"/>
        <v>0.004420669415654371</v>
      </c>
      <c r="H191" s="7">
        <f t="shared" si="25"/>
        <v>0.002046881384895427</v>
      </c>
    </row>
    <row r="192" spans="2:8" ht="4.5" customHeight="1">
      <c r="B192" s="11"/>
      <c r="C192" s="3"/>
      <c r="D192" s="3"/>
      <c r="E192" s="3"/>
      <c r="F192" s="3"/>
      <c r="G192" s="3"/>
      <c r="H192" s="3"/>
    </row>
    <row r="193" spans="1:8" ht="9">
      <c r="A193" s="5" t="s">
        <v>93</v>
      </c>
      <c r="B193" s="11"/>
      <c r="C193" s="3"/>
      <c r="D193" s="3"/>
      <c r="E193" s="3"/>
      <c r="F193" s="3"/>
      <c r="G193" s="3"/>
      <c r="H193" s="3"/>
    </row>
    <row r="194" spans="2:8" ht="9">
      <c r="B194" s="9" t="s">
        <v>81</v>
      </c>
      <c r="C194" s="3">
        <v>130567</v>
      </c>
      <c r="D194" s="3">
        <v>86397</v>
      </c>
      <c r="E194" s="3">
        <v>524</v>
      </c>
      <c r="F194" s="3">
        <v>894</v>
      </c>
      <c r="G194" s="3">
        <v>1010</v>
      </c>
      <c r="H194" s="3">
        <v>606</v>
      </c>
    </row>
    <row r="195" spans="1:8" ht="9">
      <c r="A195" s="4" t="s">
        <v>20</v>
      </c>
      <c r="C195" s="3">
        <v>130567</v>
      </c>
      <c r="D195" s="3">
        <v>86397</v>
      </c>
      <c r="E195" s="3">
        <v>524</v>
      </c>
      <c r="F195" s="3">
        <v>894</v>
      </c>
      <c r="G195" s="3">
        <v>1010</v>
      </c>
      <c r="H195" s="3">
        <v>606</v>
      </c>
    </row>
    <row r="196" spans="2:8" s="6" customFormat="1" ht="9">
      <c r="B196" s="10" t="s">
        <v>124</v>
      </c>
      <c r="C196" s="7">
        <f aca="true" t="shared" si="26" ref="C196:H196">C195/219998</f>
        <v>0.593491759015991</v>
      </c>
      <c r="D196" s="7">
        <f t="shared" si="26"/>
        <v>0.39271720652005926</v>
      </c>
      <c r="E196" s="7">
        <f t="shared" si="26"/>
        <v>0.00238183983490759</v>
      </c>
      <c r="F196" s="7">
        <f t="shared" si="26"/>
        <v>0.004063673306120965</v>
      </c>
      <c r="G196" s="7">
        <f t="shared" si="26"/>
        <v>0.004590950826825698</v>
      </c>
      <c r="H196" s="7">
        <f t="shared" si="26"/>
        <v>0.002754570496095419</v>
      </c>
    </row>
    <row r="197" spans="2:8" ht="4.5" customHeight="1">
      <c r="B197" s="11"/>
      <c r="C197" s="3"/>
      <c r="D197" s="3"/>
      <c r="E197" s="3"/>
      <c r="F197" s="3"/>
      <c r="G197" s="3"/>
      <c r="H197" s="3"/>
    </row>
    <row r="198" spans="1:8" ht="9">
      <c r="A198" s="5" t="s">
        <v>94</v>
      </c>
      <c r="B198" s="11"/>
      <c r="C198" s="3"/>
      <c r="D198" s="3"/>
      <c r="E198" s="3"/>
      <c r="F198" s="3"/>
      <c r="G198" s="3"/>
      <c r="H198" s="3"/>
    </row>
    <row r="199" spans="2:8" ht="9">
      <c r="B199" s="9" t="s">
        <v>81</v>
      </c>
      <c r="C199" s="3">
        <v>125351</v>
      </c>
      <c r="D199" s="3">
        <v>49220</v>
      </c>
      <c r="E199" s="3">
        <v>307</v>
      </c>
      <c r="F199" s="3">
        <v>623</v>
      </c>
      <c r="G199" s="3">
        <v>683</v>
      </c>
      <c r="H199" s="3">
        <v>398</v>
      </c>
    </row>
    <row r="200" spans="1:8" ht="9">
      <c r="A200" s="4" t="s">
        <v>20</v>
      </c>
      <c r="C200" s="3">
        <v>125351</v>
      </c>
      <c r="D200" s="3">
        <v>49220</v>
      </c>
      <c r="E200" s="3">
        <v>307</v>
      </c>
      <c r="F200" s="3">
        <v>623</v>
      </c>
      <c r="G200" s="3">
        <v>683</v>
      </c>
      <c r="H200" s="3">
        <v>398</v>
      </c>
    </row>
    <row r="201" spans="2:8" s="6" customFormat="1" ht="9">
      <c r="B201" s="10" t="s">
        <v>124</v>
      </c>
      <c r="C201" s="7">
        <f aca="true" t="shared" si="27" ref="C201:H201">C200/176582</f>
        <v>0.709874166109796</v>
      </c>
      <c r="D201" s="7">
        <f t="shared" si="27"/>
        <v>0.2787373571485202</v>
      </c>
      <c r="E201" s="7">
        <f t="shared" si="27"/>
        <v>0.001738569050073054</v>
      </c>
      <c r="F201" s="7">
        <f t="shared" si="27"/>
        <v>0.003528105922460953</v>
      </c>
      <c r="G201" s="7">
        <f t="shared" si="27"/>
        <v>0.003867891404559921</v>
      </c>
      <c r="H201" s="7">
        <f t="shared" si="27"/>
        <v>0.0022539103645898223</v>
      </c>
    </row>
    <row r="202" spans="2:8" ht="4.5" customHeight="1">
      <c r="B202" s="11"/>
      <c r="C202" s="3"/>
      <c r="D202" s="3"/>
      <c r="E202" s="3"/>
      <c r="F202" s="3"/>
      <c r="G202" s="3"/>
      <c r="H202" s="3"/>
    </row>
    <row r="203" spans="1:8" ht="9">
      <c r="A203" s="5" t="s">
        <v>95</v>
      </c>
      <c r="B203" s="11"/>
      <c r="C203" s="3"/>
      <c r="D203" s="3"/>
      <c r="E203" s="3"/>
      <c r="F203" s="3"/>
      <c r="G203" s="3"/>
      <c r="H203" s="3"/>
    </row>
    <row r="204" spans="2:8" ht="9">
      <c r="B204" s="9" t="s">
        <v>81</v>
      </c>
      <c r="C204" s="3">
        <v>136796</v>
      </c>
      <c r="D204" s="3">
        <v>83448</v>
      </c>
      <c r="E204" s="3">
        <v>527</v>
      </c>
      <c r="F204" s="3">
        <v>830</v>
      </c>
      <c r="G204" s="3">
        <v>1017</v>
      </c>
      <c r="H204" s="3">
        <v>723</v>
      </c>
    </row>
    <row r="205" spans="1:8" ht="9">
      <c r="A205" s="4" t="s">
        <v>20</v>
      </c>
      <c r="C205" s="3">
        <v>136796</v>
      </c>
      <c r="D205" s="3">
        <v>83448</v>
      </c>
      <c r="E205" s="3">
        <v>527</v>
      </c>
      <c r="F205" s="3">
        <v>830</v>
      </c>
      <c r="G205" s="3">
        <v>1017</v>
      </c>
      <c r="H205" s="3">
        <v>723</v>
      </c>
    </row>
    <row r="206" spans="2:8" s="6" customFormat="1" ht="9">
      <c r="B206" s="10" t="s">
        <v>124</v>
      </c>
      <c r="C206" s="7">
        <f aca="true" t="shared" si="28" ref="C206:H206">C205/223341</f>
        <v>0.6124983769213893</v>
      </c>
      <c r="D206" s="7">
        <f t="shared" si="28"/>
        <v>0.37363493492014455</v>
      </c>
      <c r="E206" s="7">
        <f t="shared" si="28"/>
        <v>0.0023596204906398736</v>
      </c>
      <c r="F206" s="7">
        <f t="shared" si="28"/>
        <v>0.003716290336301888</v>
      </c>
      <c r="G206" s="7">
        <f t="shared" si="28"/>
        <v>0.00455357502652894</v>
      </c>
      <c r="H206" s="7">
        <f t="shared" si="28"/>
        <v>0.0032372023049955</v>
      </c>
    </row>
    <row r="207" spans="2:8" ht="4.5" customHeight="1">
      <c r="B207" s="11"/>
      <c r="C207" s="3"/>
      <c r="D207" s="3"/>
      <c r="E207" s="3"/>
      <c r="F207" s="3"/>
      <c r="G207" s="3"/>
      <c r="H207" s="3"/>
    </row>
    <row r="208" spans="1:8" ht="9">
      <c r="A208" s="5" t="s">
        <v>96</v>
      </c>
      <c r="B208" s="11"/>
      <c r="C208" s="3"/>
      <c r="D208" s="3"/>
      <c r="E208" s="3"/>
      <c r="F208" s="3"/>
      <c r="G208" s="3"/>
      <c r="H208" s="3"/>
    </row>
    <row r="209" spans="2:8" ht="9">
      <c r="B209" s="9" t="s">
        <v>81</v>
      </c>
      <c r="C209" s="3">
        <v>220181</v>
      </c>
      <c r="D209" s="3">
        <v>109014</v>
      </c>
      <c r="E209" s="3">
        <v>427</v>
      </c>
      <c r="F209" s="3">
        <v>1094</v>
      </c>
      <c r="G209" s="3">
        <v>1575</v>
      </c>
      <c r="H209" s="3">
        <v>564</v>
      </c>
    </row>
    <row r="210" spans="1:8" ht="9">
      <c r="A210" s="4" t="s">
        <v>20</v>
      </c>
      <c r="C210" s="3">
        <v>220181</v>
      </c>
      <c r="D210" s="3">
        <v>109014</v>
      </c>
      <c r="E210" s="3">
        <v>427</v>
      </c>
      <c r="F210" s="3">
        <v>1094</v>
      </c>
      <c r="G210" s="3">
        <v>1575</v>
      </c>
      <c r="H210" s="3">
        <v>564</v>
      </c>
    </row>
    <row r="211" spans="2:8" s="6" customFormat="1" ht="9">
      <c r="B211" s="10" t="s">
        <v>124</v>
      </c>
      <c r="C211" s="7">
        <f aca="true" t="shared" si="29" ref="C211:H211">C210/332855</f>
        <v>0.6614922413663608</v>
      </c>
      <c r="D211" s="7">
        <f t="shared" si="29"/>
        <v>0.3275119796908564</v>
      </c>
      <c r="E211" s="7">
        <f t="shared" si="29"/>
        <v>0.0012828408766580042</v>
      </c>
      <c r="F211" s="7">
        <f t="shared" si="29"/>
        <v>0.0032867164380886572</v>
      </c>
      <c r="G211" s="7">
        <f t="shared" si="29"/>
        <v>0.004731790118820508</v>
      </c>
      <c r="H211" s="7">
        <f t="shared" si="29"/>
        <v>0.0016944315092157246</v>
      </c>
    </row>
    <row r="212" spans="2:8" ht="4.5" customHeight="1">
      <c r="B212" s="11"/>
      <c r="C212" s="3"/>
      <c r="D212" s="3"/>
      <c r="E212" s="3"/>
      <c r="F212" s="3"/>
      <c r="G212" s="3"/>
      <c r="H212" s="3"/>
    </row>
    <row r="213" spans="1:8" ht="9">
      <c r="A213" s="5" t="s">
        <v>97</v>
      </c>
      <c r="B213" s="11"/>
      <c r="C213" s="3"/>
      <c r="D213" s="3"/>
      <c r="E213" s="3"/>
      <c r="F213" s="3"/>
      <c r="G213" s="3"/>
      <c r="H213" s="3"/>
    </row>
    <row r="214" spans="2:8" ht="9">
      <c r="B214" s="9" t="s">
        <v>81</v>
      </c>
      <c r="C214" s="3">
        <v>92894</v>
      </c>
      <c r="D214" s="3">
        <v>26054</v>
      </c>
      <c r="E214" s="3">
        <v>298</v>
      </c>
      <c r="F214" s="3">
        <v>566</v>
      </c>
      <c r="G214" s="3">
        <v>409</v>
      </c>
      <c r="H214" s="3">
        <v>542</v>
      </c>
    </row>
    <row r="215" spans="1:8" ht="9">
      <c r="A215" s="4" t="s">
        <v>20</v>
      </c>
      <c r="C215" s="3">
        <v>92894</v>
      </c>
      <c r="D215" s="3">
        <v>26054</v>
      </c>
      <c r="E215" s="3">
        <v>298</v>
      </c>
      <c r="F215" s="3">
        <v>566</v>
      </c>
      <c r="G215" s="3">
        <v>409</v>
      </c>
      <c r="H215" s="3">
        <v>542</v>
      </c>
    </row>
    <row r="216" spans="2:8" s="6" customFormat="1" ht="9">
      <c r="B216" s="10" t="s">
        <v>124</v>
      </c>
      <c r="C216" s="7">
        <f aca="true" t="shared" si="30" ref="C216:H216">C215/120763</f>
        <v>0.7692256734264634</v>
      </c>
      <c r="D216" s="7">
        <f t="shared" si="30"/>
        <v>0.21574488874903738</v>
      </c>
      <c r="E216" s="7">
        <f t="shared" si="30"/>
        <v>0.0024676432350968424</v>
      </c>
      <c r="F216" s="7">
        <f t="shared" si="30"/>
        <v>0.004686866010284607</v>
      </c>
      <c r="G216" s="7">
        <f t="shared" si="30"/>
        <v>0.0033867989367604317</v>
      </c>
      <c r="H216" s="7">
        <f t="shared" si="30"/>
        <v>0.004488129642357345</v>
      </c>
    </row>
    <row r="217" spans="2:8" ht="4.5" customHeight="1">
      <c r="B217" s="11"/>
      <c r="C217" s="3"/>
      <c r="D217" s="3"/>
      <c r="E217" s="3"/>
      <c r="F217" s="3"/>
      <c r="G217" s="3"/>
      <c r="H217" s="3"/>
    </row>
    <row r="218" spans="1:8" ht="9">
      <c r="A218" s="5" t="s">
        <v>98</v>
      </c>
      <c r="B218" s="11"/>
      <c r="C218" s="3"/>
      <c r="D218" s="3"/>
      <c r="E218" s="3"/>
      <c r="F218" s="3"/>
      <c r="G218" s="3"/>
      <c r="H218" s="3"/>
    </row>
    <row r="219" spans="2:8" ht="9">
      <c r="B219" s="9" t="s">
        <v>81</v>
      </c>
      <c r="C219" s="3">
        <v>99286</v>
      </c>
      <c r="D219" s="3">
        <v>58341</v>
      </c>
      <c r="E219" s="3">
        <v>384</v>
      </c>
      <c r="F219" s="3">
        <v>533</v>
      </c>
      <c r="G219" s="3">
        <v>369</v>
      </c>
      <c r="H219" s="3">
        <v>470</v>
      </c>
    </row>
    <row r="220" spans="1:8" ht="9">
      <c r="A220" s="4" t="s">
        <v>20</v>
      </c>
      <c r="C220" s="3">
        <v>99286</v>
      </c>
      <c r="D220" s="3">
        <v>58341</v>
      </c>
      <c r="E220" s="3">
        <v>384</v>
      </c>
      <c r="F220" s="3">
        <v>533</v>
      </c>
      <c r="G220" s="3">
        <v>369</v>
      </c>
      <c r="H220" s="3">
        <v>470</v>
      </c>
    </row>
    <row r="221" spans="2:8" s="6" customFormat="1" ht="9">
      <c r="B221" s="10" t="s">
        <v>124</v>
      </c>
      <c r="C221" s="7">
        <f aca="true" t="shared" si="31" ref="C221:H221">C220/159383</f>
        <v>0.6229397112615523</v>
      </c>
      <c r="D221" s="7">
        <f t="shared" si="31"/>
        <v>0.3660428025573618</v>
      </c>
      <c r="E221" s="7">
        <f t="shared" si="31"/>
        <v>0.0024092908277545282</v>
      </c>
      <c r="F221" s="7">
        <f t="shared" si="31"/>
        <v>0.003344145862482197</v>
      </c>
      <c r="G221" s="7">
        <f t="shared" si="31"/>
        <v>0.002315177904795367</v>
      </c>
      <c r="H221" s="7">
        <f t="shared" si="31"/>
        <v>0.0029488715860537195</v>
      </c>
    </row>
    <row r="222" spans="2:8" ht="4.5" customHeight="1">
      <c r="B222" s="11"/>
      <c r="C222" s="3"/>
      <c r="D222" s="3"/>
      <c r="E222" s="3"/>
      <c r="F222" s="3"/>
      <c r="G222" s="3"/>
      <c r="H222" s="3"/>
    </row>
    <row r="223" spans="1:8" ht="9">
      <c r="A223" s="5" t="s">
        <v>99</v>
      </c>
      <c r="B223" s="11"/>
      <c r="C223" s="3"/>
      <c r="D223" s="3"/>
      <c r="E223" s="3"/>
      <c r="F223" s="3"/>
      <c r="G223" s="3"/>
      <c r="H223" s="3"/>
    </row>
    <row r="224" spans="2:8" ht="9">
      <c r="B224" s="9" t="s">
        <v>81</v>
      </c>
      <c r="C224" s="3">
        <v>172382</v>
      </c>
      <c r="D224" s="3">
        <v>33132</v>
      </c>
      <c r="E224" s="3">
        <v>334</v>
      </c>
      <c r="F224" s="3">
        <v>792</v>
      </c>
      <c r="G224" s="3">
        <v>777</v>
      </c>
      <c r="H224" s="3">
        <v>728</v>
      </c>
    </row>
    <row r="225" spans="1:8" ht="9">
      <c r="A225" s="4" t="s">
        <v>20</v>
      </c>
      <c r="C225" s="3">
        <v>172382</v>
      </c>
      <c r="D225" s="3">
        <v>33132</v>
      </c>
      <c r="E225" s="3">
        <v>334</v>
      </c>
      <c r="F225" s="3">
        <v>792</v>
      </c>
      <c r="G225" s="3">
        <v>777</v>
      </c>
      <c r="H225" s="3">
        <v>728</v>
      </c>
    </row>
    <row r="226" spans="2:8" s="6" customFormat="1" ht="9">
      <c r="B226" s="10" t="s">
        <v>124</v>
      </c>
      <c r="C226" s="7">
        <f aca="true" t="shared" si="32" ref="C226:H226">C225/208145</f>
        <v>0.8281822767782075</v>
      </c>
      <c r="D226" s="7">
        <f t="shared" si="32"/>
        <v>0.15917749645679694</v>
      </c>
      <c r="E226" s="7">
        <f t="shared" si="32"/>
        <v>0.001604650604146148</v>
      </c>
      <c r="F226" s="7">
        <f t="shared" si="32"/>
        <v>0.0038050397559393693</v>
      </c>
      <c r="G226" s="7">
        <f t="shared" si="32"/>
        <v>0.003732974609046578</v>
      </c>
      <c r="H226" s="7">
        <f t="shared" si="32"/>
        <v>0.0034975617958634604</v>
      </c>
    </row>
    <row r="227" spans="2:8" ht="4.5" customHeight="1">
      <c r="B227" s="11"/>
      <c r="C227" s="3"/>
      <c r="D227" s="3"/>
      <c r="E227" s="3"/>
      <c r="F227" s="3"/>
      <c r="G227" s="3"/>
      <c r="H227" s="3"/>
    </row>
    <row r="228" spans="1:8" ht="9">
      <c r="A228" s="5" t="s">
        <v>100</v>
      </c>
      <c r="B228" s="11"/>
      <c r="C228" s="3"/>
      <c r="D228" s="3"/>
      <c r="E228" s="3"/>
      <c r="F228" s="3"/>
      <c r="G228" s="3"/>
      <c r="H228" s="3"/>
    </row>
    <row r="229" spans="2:8" ht="9">
      <c r="B229" s="9" t="s">
        <v>81</v>
      </c>
      <c r="C229" s="3">
        <v>82942</v>
      </c>
      <c r="D229" s="3">
        <v>35926</v>
      </c>
      <c r="E229" s="3">
        <v>314</v>
      </c>
      <c r="F229" s="3">
        <v>575</v>
      </c>
      <c r="G229" s="3">
        <v>268</v>
      </c>
      <c r="H229" s="3">
        <v>497</v>
      </c>
    </row>
    <row r="230" spans="1:8" ht="9">
      <c r="A230" s="4" t="s">
        <v>20</v>
      </c>
      <c r="C230" s="3">
        <v>82942</v>
      </c>
      <c r="D230" s="3">
        <v>35926</v>
      </c>
      <c r="E230" s="3">
        <v>314</v>
      </c>
      <c r="F230" s="3">
        <v>575</v>
      </c>
      <c r="G230" s="3">
        <v>268</v>
      </c>
      <c r="H230" s="3">
        <v>497</v>
      </c>
    </row>
    <row r="231" spans="2:8" s="6" customFormat="1" ht="9">
      <c r="B231" s="10" t="s">
        <v>124</v>
      </c>
      <c r="C231" s="7">
        <f aca="true" t="shared" si="33" ref="C231:H231">C230/120522</f>
        <v>0.6881897081030849</v>
      </c>
      <c r="D231" s="7">
        <f t="shared" si="33"/>
        <v>0.2980866563780886</v>
      </c>
      <c r="E231" s="7">
        <f t="shared" si="33"/>
        <v>0.0026053334660891786</v>
      </c>
      <c r="F231" s="7">
        <f t="shared" si="33"/>
        <v>0.004770913194271586</v>
      </c>
      <c r="G231" s="7">
        <f t="shared" si="33"/>
        <v>0.002223660410547452</v>
      </c>
      <c r="H231" s="7">
        <f t="shared" si="33"/>
        <v>0.004123728447918223</v>
      </c>
    </row>
    <row r="232" spans="2:8" ht="4.5" customHeight="1">
      <c r="B232" s="11"/>
      <c r="C232" s="3"/>
      <c r="D232" s="3"/>
      <c r="E232" s="3"/>
      <c r="F232" s="3"/>
      <c r="G232" s="3"/>
      <c r="H232" s="3"/>
    </row>
    <row r="233" spans="1:8" ht="9">
      <c r="A233" s="5" t="s">
        <v>101</v>
      </c>
      <c r="B233" s="11"/>
      <c r="C233" s="3"/>
      <c r="D233" s="3"/>
      <c r="E233" s="3"/>
      <c r="F233" s="3"/>
      <c r="G233" s="3"/>
      <c r="H233" s="3"/>
    </row>
    <row r="234" spans="2:8" ht="9">
      <c r="B234" s="9" t="s">
        <v>81</v>
      </c>
      <c r="C234" s="3">
        <v>130764</v>
      </c>
      <c r="D234" s="3">
        <v>33110</v>
      </c>
      <c r="E234" s="3">
        <v>314</v>
      </c>
      <c r="F234" s="3">
        <v>466</v>
      </c>
      <c r="G234" s="3">
        <v>494</v>
      </c>
      <c r="H234" s="3">
        <v>452</v>
      </c>
    </row>
    <row r="235" spans="1:8" ht="9">
      <c r="A235" s="4" t="s">
        <v>20</v>
      </c>
      <c r="C235" s="3">
        <v>130764</v>
      </c>
      <c r="D235" s="3">
        <v>33110</v>
      </c>
      <c r="E235" s="3">
        <v>314</v>
      </c>
      <c r="F235" s="3">
        <v>466</v>
      </c>
      <c r="G235" s="3">
        <v>494</v>
      </c>
      <c r="H235" s="3">
        <v>452</v>
      </c>
    </row>
    <row r="236" spans="2:8" s="6" customFormat="1" ht="9">
      <c r="B236" s="10" t="s">
        <v>124</v>
      </c>
      <c r="C236" s="7">
        <f aca="true" t="shared" si="34" ref="C236:H236">C235/165600</f>
        <v>0.7896376811594202</v>
      </c>
      <c r="D236" s="7">
        <f t="shared" si="34"/>
        <v>0.19993961352657005</v>
      </c>
      <c r="E236" s="7">
        <f t="shared" si="34"/>
        <v>0.001896135265700483</v>
      </c>
      <c r="F236" s="7">
        <f t="shared" si="34"/>
        <v>0.0028140096618357487</v>
      </c>
      <c r="G236" s="7">
        <f t="shared" si="34"/>
        <v>0.0029830917874396137</v>
      </c>
      <c r="H236" s="7">
        <f t="shared" si="34"/>
        <v>0.0027294685990338166</v>
      </c>
    </row>
    <row r="237" spans="2:8" ht="4.5" customHeight="1">
      <c r="B237" s="11"/>
      <c r="C237" s="3"/>
      <c r="D237" s="3"/>
      <c r="E237" s="3"/>
      <c r="F237" s="3"/>
      <c r="G237" s="3"/>
      <c r="H237" s="3"/>
    </row>
    <row r="238" spans="1:8" ht="9">
      <c r="A238" s="5" t="s">
        <v>102</v>
      </c>
      <c r="B238" s="11"/>
      <c r="C238" s="3"/>
      <c r="D238" s="3"/>
      <c r="E238" s="3"/>
      <c r="F238" s="3"/>
      <c r="G238" s="3"/>
      <c r="H238" s="3"/>
    </row>
    <row r="239" spans="2:8" ht="9">
      <c r="B239" s="9" t="s">
        <v>81</v>
      </c>
      <c r="C239" s="3">
        <v>154010</v>
      </c>
      <c r="D239" s="3">
        <v>103425</v>
      </c>
      <c r="E239" s="3">
        <v>600</v>
      </c>
      <c r="F239" s="3">
        <v>973</v>
      </c>
      <c r="G239" s="3">
        <v>1397</v>
      </c>
      <c r="H239" s="3">
        <v>588</v>
      </c>
    </row>
    <row r="240" spans="1:8" ht="9">
      <c r="A240" s="4" t="s">
        <v>20</v>
      </c>
      <c r="C240" s="3">
        <v>154010</v>
      </c>
      <c r="D240" s="3">
        <v>103425</v>
      </c>
      <c r="E240" s="3">
        <v>600</v>
      </c>
      <c r="F240" s="3">
        <v>973</v>
      </c>
      <c r="G240" s="3">
        <v>1397</v>
      </c>
      <c r="H240" s="3">
        <v>588</v>
      </c>
    </row>
    <row r="241" spans="2:8" s="6" customFormat="1" ht="9">
      <c r="B241" s="10" t="s">
        <v>124</v>
      </c>
      <c r="C241" s="7">
        <f aca="true" t="shared" si="35" ref="C241:H241">C240/260993</f>
        <v>0.5900924545869046</v>
      </c>
      <c r="D241" s="7">
        <f t="shared" si="35"/>
        <v>0.3962749958811156</v>
      </c>
      <c r="E241" s="7">
        <f t="shared" si="35"/>
        <v>0.002298912231362527</v>
      </c>
      <c r="F241" s="7">
        <f t="shared" si="35"/>
        <v>0.003728069335192898</v>
      </c>
      <c r="G241" s="7">
        <f t="shared" si="35"/>
        <v>0.005352633978689084</v>
      </c>
      <c r="H241" s="7">
        <f t="shared" si="35"/>
        <v>0.0022529339867352763</v>
      </c>
    </row>
    <row r="242" spans="2:8" ht="4.5" customHeight="1">
      <c r="B242" s="11"/>
      <c r="C242" s="3"/>
      <c r="D242" s="3"/>
      <c r="E242" s="3"/>
      <c r="F242" s="3"/>
      <c r="G242" s="3"/>
      <c r="H242" s="3"/>
    </row>
    <row r="243" spans="1:8" ht="9">
      <c r="A243" s="5" t="s">
        <v>103</v>
      </c>
      <c r="B243" s="11"/>
      <c r="C243" s="3"/>
      <c r="D243" s="3"/>
      <c r="E243" s="3"/>
      <c r="F243" s="3"/>
      <c r="G243" s="3"/>
      <c r="H243" s="3"/>
    </row>
    <row r="244" spans="2:8" ht="9">
      <c r="B244" s="9" t="s">
        <v>81</v>
      </c>
      <c r="C244" s="3">
        <v>126068</v>
      </c>
      <c r="D244" s="3">
        <v>43160</v>
      </c>
      <c r="E244" s="3">
        <v>404</v>
      </c>
      <c r="F244" s="3">
        <v>670</v>
      </c>
      <c r="G244" s="3">
        <v>582</v>
      </c>
      <c r="H244" s="3">
        <v>625</v>
      </c>
    </row>
    <row r="245" spans="1:8" ht="9">
      <c r="A245" s="4" t="s">
        <v>20</v>
      </c>
      <c r="C245" s="3">
        <v>126068</v>
      </c>
      <c r="D245" s="3">
        <v>43160</v>
      </c>
      <c r="E245" s="3">
        <v>404</v>
      </c>
      <c r="F245" s="3">
        <v>670</v>
      </c>
      <c r="G245" s="3">
        <v>582</v>
      </c>
      <c r="H245" s="3">
        <v>625</v>
      </c>
    </row>
    <row r="246" spans="2:8" s="6" customFormat="1" ht="9">
      <c r="B246" s="10" t="s">
        <v>124</v>
      </c>
      <c r="C246" s="7">
        <f aca="true" t="shared" si="36" ref="C246:H246">C245/171509</f>
        <v>0.7350518048615524</v>
      </c>
      <c r="D246" s="7">
        <f t="shared" si="36"/>
        <v>0.251648601531115</v>
      </c>
      <c r="E246" s="7">
        <f t="shared" si="36"/>
        <v>0.002355561515722207</v>
      </c>
      <c r="F246" s="7">
        <f t="shared" si="36"/>
        <v>0.0039065005334996995</v>
      </c>
      <c r="G246" s="7">
        <f t="shared" si="36"/>
        <v>0.0033934079261146648</v>
      </c>
      <c r="H246" s="7">
        <f t="shared" si="36"/>
        <v>0.0036441236319959885</v>
      </c>
    </row>
    <row r="247" spans="2:8" ht="4.5" customHeight="1">
      <c r="B247" s="11"/>
      <c r="C247" s="3"/>
      <c r="D247" s="3"/>
      <c r="E247" s="3"/>
      <c r="F247" s="3"/>
      <c r="G247" s="3"/>
      <c r="H247" s="3"/>
    </row>
    <row r="248" spans="1:8" ht="9">
      <c r="A248" s="5" t="s">
        <v>104</v>
      </c>
      <c r="B248" s="11"/>
      <c r="C248" s="3"/>
      <c r="D248" s="3"/>
      <c r="E248" s="3"/>
      <c r="F248" s="3"/>
      <c r="G248" s="3"/>
      <c r="H248" s="3"/>
    </row>
    <row r="249" spans="2:8" ht="9">
      <c r="B249" s="9" t="s">
        <v>81</v>
      </c>
      <c r="C249" s="3">
        <v>106652</v>
      </c>
      <c r="D249" s="3">
        <v>54869</v>
      </c>
      <c r="E249" s="3">
        <v>351</v>
      </c>
      <c r="F249" s="3">
        <v>561</v>
      </c>
      <c r="G249" s="3">
        <v>366</v>
      </c>
      <c r="H249" s="3">
        <v>568</v>
      </c>
    </row>
    <row r="250" spans="1:8" ht="9">
      <c r="A250" s="4" t="s">
        <v>20</v>
      </c>
      <c r="C250" s="3">
        <v>106652</v>
      </c>
      <c r="D250" s="3">
        <v>54869</v>
      </c>
      <c r="E250" s="3">
        <v>351</v>
      </c>
      <c r="F250" s="3">
        <v>561</v>
      </c>
      <c r="G250" s="3">
        <v>366</v>
      </c>
      <c r="H250" s="3">
        <v>568</v>
      </c>
    </row>
    <row r="251" spans="2:8" s="6" customFormat="1" ht="9">
      <c r="B251" s="10" t="s">
        <v>124</v>
      </c>
      <c r="C251" s="7">
        <f aca="true" t="shared" si="37" ref="C251:H251">C250/163367</f>
        <v>0.6528368642381877</v>
      </c>
      <c r="D251" s="7">
        <f t="shared" si="37"/>
        <v>0.3358634240697326</v>
      </c>
      <c r="E251" s="7">
        <f t="shared" si="37"/>
        <v>0.0021485367301841865</v>
      </c>
      <c r="F251" s="7">
        <f t="shared" si="37"/>
        <v>0.003433986055935409</v>
      </c>
      <c r="G251" s="7">
        <f t="shared" si="37"/>
        <v>0.0022403545391664168</v>
      </c>
      <c r="H251" s="7">
        <f t="shared" si="37"/>
        <v>0.003476834366793783</v>
      </c>
    </row>
    <row r="252" spans="2:8" ht="4.5" customHeight="1">
      <c r="B252" s="11"/>
      <c r="C252" s="3"/>
      <c r="D252" s="3"/>
      <c r="E252" s="3"/>
      <c r="F252" s="3"/>
      <c r="G252" s="3"/>
      <c r="H252" s="3"/>
    </row>
    <row r="253" spans="1:8" ht="9">
      <c r="A253" s="5" t="s">
        <v>105</v>
      </c>
      <c r="B253" s="11"/>
      <c r="C253" s="3"/>
      <c r="D253" s="3"/>
      <c r="E253" s="3"/>
      <c r="F253" s="3"/>
      <c r="G253" s="3"/>
      <c r="H253" s="3"/>
    </row>
    <row r="254" spans="2:8" ht="9">
      <c r="B254" s="9" t="s">
        <v>81</v>
      </c>
      <c r="C254" s="3">
        <v>102660</v>
      </c>
      <c r="D254" s="3">
        <v>70635</v>
      </c>
      <c r="E254" s="3">
        <v>451</v>
      </c>
      <c r="F254" s="3">
        <v>545</v>
      </c>
      <c r="G254" s="3">
        <v>480</v>
      </c>
      <c r="H254" s="3">
        <v>634</v>
      </c>
    </row>
    <row r="255" spans="1:8" ht="9">
      <c r="A255" s="4" t="s">
        <v>20</v>
      </c>
      <c r="C255" s="3">
        <v>102660</v>
      </c>
      <c r="D255" s="3">
        <v>70635</v>
      </c>
      <c r="E255" s="3">
        <v>451</v>
      </c>
      <c r="F255" s="3">
        <v>545</v>
      </c>
      <c r="G255" s="3">
        <v>480</v>
      </c>
      <c r="H255" s="3">
        <v>634</v>
      </c>
    </row>
    <row r="256" spans="2:8" s="6" customFormat="1" ht="9">
      <c r="B256" s="10" t="s">
        <v>124</v>
      </c>
      <c r="C256" s="7">
        <f aca="true" t="shared" si="38" ref="C256:H256">C255/175405</f>
        <v>0.5852740799863174</v>
      </c>
      <c r="D256" s="7">
        <f t="shared" si="38"/>
        <v>0.40269661640204096</v>
      </c>
      <c r="E256" s="7">
        <f t="shared" si="38"/>
        <v>0.0025711923833414098</v>
      </c>
      <c r="F256" s="7">
        <f t="shared" si="38"/>
        <v>0.003107095008694165</v>
      </c>
      <c r="G256" s="7">
        <f t="shared" si="38"/>
        <v>0.0027365240443544938</v>
      </c>
      <c r="H256" s="7">
        <f t="shared" si="38"/>
        <v>0.0036144921752515606</v>
      </c>
    </row>
    <row r="257" spans="2:8" ht="4.5" customHeight="1">
      <c r="B257" s="11"/>
      <c r="C257" s="3"/>
      <c r="D257" s="3"/>
      <c r="E257" s="3"/>
      <c r="F257" s="3"/>
      <c r="G257" s="3"/>
      <c r="H257" s="3"/>
    </row>
    <row r="258" spans="1:8" ht="9">
      <c r="A258" s="5" t="s">
        <v>107</v>
      </c>
      <c r="B258" s="11"/>
      <c r="C258" s="3"/>
      <c r="D258" s="3"/>
      <c r="E258" s="3"/>
      <c r="F258" s="3"/>
      <c r="G258" s="3"/>
      <c r="H258" s="3"/>
    </row>
    <row r="259" spans="2:8" ht="9">
      <c r="B259" s="9" t="s">
        <v>106</v>
      </c>
      <c r="C259" s="3">
        <v>88631</v>
      </c>
      <c r="D259" s="3">
        <v>138766</v>
      </c>
      <c r="E259" s="3">
        <v>672</v>
      </c>
      <c r="F259" s="3">
        <v>571</v>
      </c>
      <c r="G259" s="3">
        <v>1109</v>
      </c>
      <c r="H259" s="3">
        <v>388</v>
      </c>
    </row>
    <row r="260" spans="1:8" ht="9">
      <c r="A260" s="4" t="s">
        <v>20</v>
      </c>
      <c r="C260" s="3">
        <v>88631</v>
      </c>
      <c r="D260" s="3">
        <v>138766</v>
      </c>
      <c r="E260" s="3">
        <v>672</v>
      </c>
      <c r="F260" s="3">
        <v>571</v>
      </c>
      <c r="G260" s="3">
        <v>1109</v>
      </c>
      <c r="H260" s="3">
        <v>388</v>
      </c>
    </row>
    <row r="261" spans="2:8" s="6" customFormat="1" ht="9">
      <c r="B261" s="10" t="s">
        <v>124</v>
      </c>
      <c r="C261" s="7">
        <f aca="true" t="shared" si="39" ref="C261:H261">C260/230583</f>
        <v>0.3843778595993633</v>
      </c>
      <c r="D261" s="7">
        <f t="shared" si="39"/>
        <v>0.6018049899602312</v>
      </c>
      <c r="E261" s="7">
        <f t="shared" si="39"/>
        <v>0.002914351881968749</v>
      </c>
      <c r="F261" s="7">
        <f t="shared" si="39"/>
        <v>0.002476331733041898</v>
      </c>
      <c r="G261" s="7">
        <f t="shared" si="39"/>
        <v>0.004809547971879974</v>
      </c>
      <c r="H261" s="7">
        <f t="shared" si="39"/>
        <v>0.001682691265184337</v>
      </c>
    </row>
    <row r="262" spans="2:8" ht="4.5" customHeight="1">
      <c r="B262" s="11"/>
      <c r="C262" s="3"/>
      <c r="D262" s="3"/>
      <c r="E262" s="3"/>
      <c r="F262" s="3"/>
      <c r="G262" s="3"/>
      <c r="H262" s="3"/>
    </row>
    <row r="263" spans="1:8" ht="9">
      <c r="A263" s="5" t="s">
        <v>109</v>
      </c>
      <c r="B263" s="11"/>
      <c r="C263" s="3"/>
      <c r="D263" s="3"/>
      <c r="E263" s="3"/>
      <c r="F263" s="3"/>
      <c r="G263" s="3"/>
      <c r="H263" s="3"/>
    </row>
    <row r="264" spans="2:8" ht="9">
      <c r="B264" s="9" t="s">
        <v>108</v>
      </c>
      <c r="C264" s="3">
        <v>17253</v>
      </c>
      <c r="D264" s="3">
        <v>26200</v>
      </c>
      <c r="E264" s="3">
        <v>151</v>
      </c>
      <c r="F264" s="3">
        <v>105</v>
      </c>
      <c r="G264" s="3">
        <v>140</v>
      </c>
      <c r="H264" s="3">
        <v>109</v>
      </c>
    </row>
    <row r="265" spans="2:8" ht="9">
      <c r="B265" s="9" t="s">
        <v>90</v>
      </c>
      <c r="C265" s="3">
        <v>72171</v>
      </c>
      <c r="D265" s="3">
        <v>123473</v>
      </c>
      <c r="E265" s="3">
        <v>559</v>
      </c>
      <c r="F265" s="3">
        <v>499</v>
      </c>
      <c r="G265" s="3">
        <v>758</v>
      </c>
      <c r="H265" s="3">
        <v>408</v>
      </c>
    </row>
    <row r="266" spans="1:8" ht="9">
      <c r="A266" s="4" t="s">
        <v>20</v>
      </c>
      <c r="C266" s="3">
        <v>89424</v>
      </c>
      <c r="D266" s="3">
        <v>149673</v>
      </c>
      <c r="E266" s="3">
        <v>710</v>
      </c>
      <c r="F266" s="3">
        <v>604</v>
      </c>
      <c r="G266" s="3">
        <v>898</v>
      </c>
      <c r="H266" s="3">
        <v>517</v>
      </c>
    </row>
    <row r="267" spans="2:8" s="6" customFormat="1" ht="9">
      <c r="B267" s="10" t="s">
        <v>124</v>
      </c>
      <c r="C267" s="7">
        <f aca="true" t="shared" si="40" ref="C267:H267">C266/242049</f>
        <v>0.36944585600436275</v>
      </c>
      <c r="D267" s="7">
        <f t="shared" si="40"/>
        <v>0.6183582663014514</v>
      </c>
      <c r="E267" s="7">
        <f t="shared" si="40"/>
        <v>0.0029332903668265516</v>
      </c>
      <c r="F267" s="7">
        <f t="shared" si="40"/>
        <v>0.002495362509243996</v>
      </c>
      <c r="G267" s="7">
        <f t="shared" si="40"/>
        <v>0.00370999260480316</v>
      </c>
      <c r="H267" s="7">
        <f t="shared" si="40"/>
        <v>0.002135931154435672</v>
      </c>
    </row>
    <row r="268" spans="2:8" ht="4.5" customHeight="1">
      <c r="B268" s="11"/>
      <c r="C268" s="3"/>
      <c r="D268" s="3"/>
      <c r="E268" s="3"/>
      <c r="F268" s="3"/>
      <c r="G268" s="3"/>
      <c r="H268" s="3"/>
    </row>
    <row r="269" spans="1:8" ht="9">
      <c r="A269" s="5" t="s">
        <v>110</v>
      </c>
      <c r="B269" s="11"/>
      <c r="C269" s="3"/>
      <c r="D269" s="3"/>
      <c r="E269" s="3"/>
      <c r="F269" s="3"/>
      <c r="G269" s="3"/>
      <c r="H269" s="3"/>
    </row>
    <row r="270" spans="2:8" ht="9">
      <c r="B270" s="9" t="s">
        <v>81</v>
      </c>
      <c r="C270" s="3">
        <v>22629</v>
      </c>
      <c r="D270" s="3">
        <v>26295</v>
      </c>
      <c r="E270" s="3">
        <v>115</v>
      </c>
      <c r="F270" s="3">
        <v>122</v>
      </c>
      <c r="G270" s="3">
        <v>197</v>
      </c>
      <c r="H270" s="3">
        <v>86</v>
      </c>
    </row>
    <row r="271" spans="2:8" ht="9">
      <c r="B271" s="9" t="s">
        <v>106</v>
      </c>
      <c r="C271" s="3">
        <v>56012</v>
      </c>
      <c r="D271" s="3">
        <v>111648</v>
      </c>
      <c r="E271" s="3">
        <v>306</v>
      </c>
      <c r="F271" s="3">
        <v>326</v>
      </c>
      <c r="G271" s="3">
        <v>811</v>
      </c>
      <c r="H271" s="3">
        <v>176</v>
      </c>
    </row>
    <row r="272" spans="2:8" ht="9">
      <c r="B272" s="9" t="s">
        <v>90</v>
      </c>
      <c r="C272" s="3">
        <v>19467</v>
      </c>
      <c r="D272" s="3">
        <v>27055</v>
      </c>
      <c r="E272" s="3">
        <v>113</v>
      </c>
      <c r="F272" s="3">
        <v>108</v>
      </c>
      <c r="G272" s="3">
        <v>136</v>
      </c>
      <c r="H272" s="3">
        <v>82</v>
      </c>
    </row>
    <row r="273" spans="1:8" ht="9">
      <c r="A273" s="4" t="s">
        <v>20</v>
      </c>
      <c r="C273" s="3">
        <v>98108</v>
      </c>
      <c r="D273" s="3">
        <v>164998</v>
      </c>
      <c r="E273" s="3">
        <v>534</v>
      </c>
      <c r="F273" s="3">
        <v>556</v>
      </c>
      <c r="G273" s="3">
        <v>1144</v>
      </c>
      <c r="H273" s="3">
        <v>344</v>
      </c>
    </row>
    <row r="274" spans="2:8" s="6" customFormat="1" ht="9">
      <c r="B274" s="10" t="s">
        <v>124</v>
      </c>
      <c r="C274" s="7">
        <f aca="true" t="shared" si="41" ref="C274:H274">C273/266038</f>
        <v>0.3687743856140852</v>
      </c>
      <c r="D274" s="7">
        <f t="shared" si="41"/>
        <v>0.6202046324209324</v>
      </c>
      <c r="E274" s="7">
        <f t="shared" si="41"/>
        <v>0.0020072320495568303</v>
      </c>
      <c r="F274" s="7">
        <f t="shared" si="41"/>
        <v>0.0020899270029093586</v>
      </c>
      <c r="G274" s="7">
        <f t="shared" si="41"/>
        <v>0.004300137574331487</v>
      </c>
      <c r="H274" s="7">
        <f t="shared" si="41"/>
        <v>0.0012930483615122652</v>
      </c>
    </row>
    <row r="275" spans="2:8" ht="4.5" customHeight="1">
      <c r="B275" s="11"/>
      <c r="C275" s="3"/>
      <c r="D275" s="3"/>
      <c r="E275" s="3"/>
      <c r="F275" s="3"/>
      <c r="G275" s="3"/>
      <c r="H275" s="3"/>
    </row>
    <row r="276" spans="1:8" ht="9">
      <c r="A276" s="5" t="s">
        <v>111</v>
      </c>
      <c r="B276" s="11"/>
      <c r="C276" s="3"/>
      <c r="D276" s="3"/>
      <c r="E276" s="3"/>
      <c r="F276" s="3"/>
      <c r="G276" s="3"/>
      <c r="H276" s="3"/>
    </row>
    <row r="277" spans="2:8" ht="9">
      <c r="B277" s="9" t="s">
        <v>90</v>
      </c>
      <c r="C277" s="3">
        <v>79946</v>
      </c>
      <c r="D277" s="3">
        <v>55952</v>
      </c>
      <c r="E277" s="3">
        <v>406</v>
      </c>
      <c r="F277" s="3">
        <v>302</v>
      </c>
      <c r="G277" s="3">
        <v>292</v>
      </c>
      <c r="H277" s="3">
        <v>497</v>
      </c>
    </row>
    <row r="278" spans="1:8" ht="9">
      <c r="A278" s="4" t="s">
        <v>20</v>
      </c>
      <c r="C278" s="3">
        <v>79946</v>
      </c>
      <c r="D278" s="3">
        <v>55952</v>
      </c>
      <c r="E278" s="3">
        <v>406</v>
      </c>
      <c r="F278" s="3">
        <v>302</v>
      </c>
      <c r="G278" s="3">
        <v>292</v>
      </c>
      <c r="H278" s="3">
        <v>497</v>
      </c>
    </row>
    <row r="279" spans="2:8" s="6" customFormat="1" ht="9">
      <c r="B279" s="10" t="s">
        <v>124</v>
      </c>
      <c r="C279" s="7">
        <f aca="true" t="shared" si="42" ref="C279:H279">C278/137508</f>
        <v>0.5813916281234547</v>
      </c>
      <c r="D279" s="7">
        <f t="shared" si="42"/>
        <v>0.40689996218401836</v>
      </c>
      <c r="E279" s="7">
        <f t="shared" si="42"/>
        <v>0.002952555487680717</v>
      </c>
      <c r="F279" s="7">
        <f t="shared" si="42"/>
        <v>0.002196235855368415</v>
      </c>
      <c r="G279" s="7">
        <f t="shared" si="42"/>
        <v>0.0021235128137999243</v>
      </c>
      <c r="H279" s="7">
        <f t="shared" si="42"/>
        <v>0.003614335165953981</v>
      </c>
    </row>
    <row r="280" spans="2:8" ht="4.5" customHeight="1">
      <c r="B280" s="11"/>
      <c r="C280" s="3"/>
      <c r="D280" s="3"/>
      <c r="E280" s="3"/>
      <c r="F280" s="3"/>
      <c r="G280" s="3"/>
      <c r="H280" s="3"/>
    </row>
    <row r="281" spans="1:8" ht="9">
      <c r="A281" s="5" t="s">
        <v>112</v>
      </c>
      <c r="B281" s="11"/>
      <c r="C281" s="3"/>
      <c r="D281" s="3"/>
      <c r="E281" s="3"/>
      <c r="F281" s="3"/>
      <c r="G281" s="3"/>
      <c r="H281" s="3"/>
    </row>
    <row r="282" spans="2:8" ht="9">
      <c r="B282" s="9" t="s">
        <v>106</v>
      </c>
      <c r="C282" s="3">
        <v>17132</v>
      </c>
      <c r="D282" s="3">
        <v>35493</v>
      </c>
      <c r="E282" s="3">
        <v>109</v>
      </c>
      <c r="F282" s="3">
        <v>105</v>
      </c>
      <c r="G282" s="3">
        <v>240</v>
      </c>
      <c r="H282" s="3">
        <v>51</v>
      </c>
    </row>
    <row r="283" spans="2:8" ht="9">
      <c r="B283" s="9" t="s">
        <v>108</v>
      </c>
      <c r="C283" s="3">
        <v>77242</v>
      </c>
      <c r="D283" s="3">
        <v>103983</v>
      </c>
      <c r="E283" s="3">
        <v>451</v>
      </c>
      <c r="F283" s="3">
        <v>528</v>
      </c>
      <c r="G283" s="3">
        <v>652</v>
      </c>
      <c r="H283" s="3">
        <v>426</v>
      </c>
    </row>
    <row r="284" spans="1:8" ht="9">
      <c r="A284" s="4" t="s">
        <v>20</v>
      </c>
      <c r="C284" s="3">
        <v>94374</v>
      </c>
      <c r="D284" s="3">
        <v>139476</v>
      </c>
      <c r="E284" s="3">
        <v>560</v>
      </c>
      <c r="F284" s="3">
        <v>633</v>
      </c>
      <c r="G284" s="3">
        <v>892</v>
      </c>
      <c r="H284" s="3">
        <v>477</v>
      </c>
    </row>
    <row r="285" spans="2:8" s="6" customFormat="1" ht="9">
      <c r="B285" s="10" t="s">
        <v>124</v>
      </c>
      <c r="C285" s="7">
        <f aca="true" t="shared" si="43" ref="C285:H285">C284/236499</f>
        <v>0.39904608476145775</v>
      </c>
      <c r="D285" s="7">
        <f t="shared" si="43"/>
        <v>0.5897530222115104</v>
      </c>
      <c r="E285" s="7">
        <f t="shared" si="43"/>
        <v>0.002367874705601292</v>
      </c>
      <c r="F285" s="7">
        <f t="shared" si="43"/>
        <v>0.002676544086867175</v>
      </c>
      <c r="G285" s="7">
        <f t="shared" si="43"/>
        <v>0.0037716861382077727</v>
      </c>
      <c r="H285" s="7">
        <f t="shared" si="43"/>
        <v>0.002016921847449672</v>
      </c>
    </row>
    <row r="286" spans="2:8" ht="4.5" customHeight="1">
      <c r="B286" s="11"/>
      <c r="C286" s="3"/>
      <c r="D286" s="3"/>
      <c r="E286" s="3"/>
      <c r="F286" s="3"/>
      <c r="G286" s="3"/>
      <c r="H286" s="3"/>
    </row>
    <row r="287" spans="1:8" ht="9">
      <c r="A287" s="5" t="s">
        <v>113</v>
      </c>
      <c r="B287" s="11"/>
      <c r="C287" s="3"/>
      <c r="D287" s="3"/>
      <c r="E287" s="3"/>
      <c r="F287" s="3"/>
      <c r="G287" s="3"/>
      <c r="H287" s="3"/>
    </row>
    <row r="288" spans="2:8" ht="9">
      <c r="B288" s="9" t="s">
        <v>108</v>
      </c>
      <c r="C288" s="3">
        <v>101679</v>
      </c>
      <c r="D288" s="3">
        <v>132288</v>
      </c>
      <c r="E288" s="3">
        <v>545</v>
      </c>
      <c r="F288" s="3">
        <v>487</v>
      </c>
      <c r="G288" s="3">
        <v>614</v>
      </c>
      <c r="H288" s="3">
        <v>456</v>
      </c>
    </row>
    <row r="289" spans="1:8" ht="9">
      <c r="A289" s="4" t="s">
        <v>20</v>
      </c>
      <c r="C289" s="3">
        <v>101679</v>
      </c>
      <c r="D289" s="3">
        <v>132288</v>
      </c>
      <c r="E289" s="3">
        <v>545</v>
      </c>
      <c r="F289" s="3">
        <v>487</v>
      </c>
      <c r="G289" s="3">
        <v>614</v>
      </c>
      <c r="H289" s="3">
        <v>456</v>
      </c>
    </row>
    <row r="290" spans="2:8" s="6" customFormat="1" ht="9">
      <c r="B290" s="10" t="s">
        <v>124</v>
      </c>
      <c r="C290" s="7">
        <f aca="true" t="shared" si="44" ref="C290:H290">C289/236069</f>
        <v>0.430717290283773</v>
      </c>
      <c r="D290" s="7">
        <f t="shared" si="44"/>
        <v>0.5603785333948973</v>
      </c>
      <c r="E290" s="7">
        <f t="shared" si="44"/>
        <v>0.0023086470481088156</v>
      </c>
      <c r="F290" s="7">
        <f t="shared" si="44"/>
        <v>0.002062956169594483</v>
      </c>
      <c r="G290" s="7">
        <f t="shared" si="44"/>
        <v>0.0026009344725482805</v>
      </c>
      <c r="H290" s="7">
        <f t="shared" si="44"/>
        <v>0.0019316386310782017</v>
      </c>
    </row>
    <row r="291" spans="2:8" ht="4.5" customHeight="1">
      <c r="B291" s="11"/>
      <c r="C291" s="3"/>
      <c r="D291" s="3"/>
      <c r="E291" s="3"/>
      <c r="F291" s="3"/>
      <c r="G291" s="3"/>
      <c r="H291" s="3"/>
    </row>
    <row r="292" spans="1:8" ht="9">
      <c r="A292" s="5" t="s">
        <v>114</v>
      </c>
      <c r="B292" s="11"/>
      <c r="C292" s="3"/>
      <c r="D292" s="3"/>
      <c r="E292" s="3"/>
      <c r="F292" s="3"/>
      <c r="G292" s="3"/>
      <c r="H292" s="3"/>
    </row>
    <row r="293" spans="2:8" ht="9">
      <c r="B293" s="9" t="s">
        <v>81</v>
      </c>
      <c r="C293" s="3">
        <v>43814</v>
      </c>
      <c r="D293" s="3">
        <v>47198</v>
      </c>
      <c r="E293" s="3">
        <v>195</v>
      </c>
      <c r="F293" s="3">
        <v>335</v>
      </c>
      <c r="G293" s="3">
        <v>460</v>
      </c>
      <c r="H293" s="3">
        <v>140</v>
      </c>
    </row>
    <row r="294" spans="2:8" ht="9">
      <c r="B294" s="9" t="s">
        <v>106</v>
      </c>
      <c r="C294" s="3">
        <v>79177</v>
      </c>
      <c r="D294" s="3">
        <v>120960</v>
      </c>
      <c r="E294" s="3">
        <v>551</v>
      </c>
      <c r="F294" s="3">
        <v>549</v>
      </c>
      <c r="G294" s="3">
        <v>1134</v>
      </c>
      <c r="H294" s="3">
        <v>370</v>
      </c>
    </row>
    <row r="295" spans="1:8" ht="9">
      <c r="A295" s="4" t="s">
        <v>20</v>
      </c>
      <c r="C295" s="3">
        <v>122991</v>
      </c>
      <c r="D295" s="3">
        <v>168158</v>
      </c>
      <c r="E295" s="3">
        <v>746</v>
      </c>
      <c r="F295" s="3">
        <v>884</v>
      </c>
      <c r="G295" s="3">
        <v>1594</v>
      </c>
      <c r="H295" s="3">
        <v>510</v>
      </c>
    </row>
    <row r="296" spans="2:8" s="6" customFormat="1" ht="9">
      <c r="B296" s="10" t="s">
        <v>124</v>
      </c>
      <c r="C296" s="7">
        <f aca="true" t="shared" si="45" ref="C296:H296">C295/295363</f>
        <v>0.4164062526450503</v>
      </c>
      <c r="D296" s="7">
        <f t="shared" si="45"/>
        <v>0.5693265574902747</v>
      </c>
      <c r="E296" s="7">
        <f t="shared" si="45"/>
        <v>0.002525705657106679</v>
      </c>
      <c r="F296" s="7">
        <f t="shared" si="45"/>
        <v>0.0029929273470272176</v>
      </c>
      <c r="G296" s="7">
        <f t="shared" si="45"/>
        <v>0.005396749085024191</v>
      </c>
      <c r="H296" s="7">
        <f t="shared" si="45"/>
        <v>0.0017266888540541639</v>
      </c>
    </row>
    <row r="297" spans="2:8" ht="4.5" customHeight="1">
      <c r="B297" s="11"/>
      <c r="C297" s="3"/>
      <c r="D297" s="3"/>
      <c r="E297" s="3"/>
      <c r="F297" s="3"/>
      <c r="G297" s="3"/>
      <c r="H297" s="3"/>
    </row>
    <row r="298" spans="1:8" ht="9">
      <c r="A298" s="5" t="s">
        <v>115</v>
      </c>
      <c r="B298" s="11"/>
      <c r="C298" s="3"/>
      <c r="D298" s="3"/>
      <c r="E298" s="3"/>
      <c r="F298" s="3"/>
      <c r="G298" s="3"/>
      <c r="H298" s="3"/>
    </row>
    <row r="299" spans="2:8" ht="9">
      <c r="B299" s="9" t="s">
        <v>106</v>
      </c>
      <c r="C299" s="3">
        <v>54623</v>
      </c>
      <c r="D299" s="3">
        <v>56226</v>
      </c>
      <c r="E299" s="3">
        <v>317</v>
      </c>
      <c r="F299" s="3">
        <v>316</v>
      </c>
      <c r="G299" s="3">
        <v>453</v>
      </c>
      <c r="H299" s="3">
        <v>307</v>
      </c>
    </row>
    <row r="300" spans="1:8" ht="9">
      <c r="A300" s="4" t="s">
        <v>20</v>
      </c>
      <c r="C300" s="3">
        <v>54623</v>
      </c>
      <c r="D300" s="3">
        <v>56226</v>
      </c>
      <c r="E300" s="3">
        <v>317</v>
      </c>
      <c r="F300" s="3">
        <v>316</v>
      </c>
      <c r="G300" s="3">
        <v>453</v>
      </c>
      <c r="H300" s="3">
        <v>307</v>
      </c>
    </row>
    <row r="301" spans="2:8" s="6" customFormat="1" ht="9">
      <c r="B301" s="10" t="s">
        <v>124</v>
      </c>
      <c r="C301" s="7">
        <f aca="true" t="shared" si="46" ref="C301:H301">C300/112412</f>
        <v>0.4859178735366331</v>
      </c>
      <c r="D301" s="7">
        <f t="shared" si="46"/>
        <v>0.5001779169483686</v>
      </c>
      <c r="E301" s="7">
        <f t="shared" si="46"/>
        <v>0.00281998363164075</v>
      </c>
      <c r="F301" s="7">
        <f t="shared" si="46"/>
        <v>0.002811087784222325</v>
      </c>
      <c r="G301" s="7">
        <f t="shared" si="46"/>
        <v>0.004029818880546561</v>
      </c>
      <c r="H301" s="7">
        <f t="shared" si="46"/>
        <v>0.0027310251574564994</v>
      </c>
    </row>
    <row r="302" spans="2:8" ht="4.5" customHeight="1">
      <c r="B302" s="11"/>
      <c r="C302" s="3"/>
      <c r="D302" s="3"/>
      <c r="E302" s="3"/>
      <c r="F302" s="3"/>
      <c r="G302" s="3"/>
      <c r="H302" s="3"/>
    </row>
    <row r="303" spans="1:8" ht="9">
      <c r="A303" s="5" t="s">
        <v>116</v>
      </c>
      <c r="B303" s="11"/>
      <c r="C303" s="3"/>
      <c r="D303" s="3"/>
      <c r="E303" s="3"/>
      <c r="F303" s="3"/>
      <c r="G303" s="3"/>
      <c r="H303" s="3"/>
    </row>
    <row r="304" spans="2:8" ht="9">
      <c r="B304" s="9" t="s">
        <v>106</v>
      </c>
      <c r="C304" s="3">
        <v>123664</v>
      </c>
      <c r="D304" s="3">
        <v>178739</v>
      </c>
      <c r="E304" s="3">
        <v>600</v>
      </c>
      <c r="F304" s="3">
        <v>793</v>
      </c>
      <c r="G304" s="3">
        <v>1667</v>
      </c>
      <c r="H304" s="3">
        <v>304</v>
      </c>
    </row>
    <row r="305" spans="1:8" ht="9">
      <c r="A305" s="4" t="s">
        <v>20</v>
      </c>
      <c r="C305" s="3">
        <v>123664</v>
      </c>
      <c r="D305" s="3">
        <v>178739</v>
      </c>
      <c r="E305" s="3">
        <v>600</v>
      </c>
      <c r="F305" s="3">
        <v>793</v>
      </c>
      <c r="G305" s="3">
        <v>1667</v>
      </c>
      <c r="H305" s="3">
        <v>304</v>
      </c>
    </row>
    <row r="306" spans="2:8" s="6" customFormat="1" ht="9">
      <c r="B306" s="10" t="s">
        <v>124</v>
      </c>
      <c r="C306" s="7">
        <f aca="true" t="shared" si="47" ref="C306:H306">C305/306365</f>
        <v>0.4036492419173208</v>
      </c>
      <c r="D306" s="7">
        <f t="shared" si="47"/>
        <v>0.583418471431136</v>
      </c>
      <c r="E306" s="7">
        <f t="shared" si="47"/>
        <v>0.001958448256165032</v>
      </c>
      <c r="F306" s="7">
        <f t="shared" si="47"/>
        <v>0.002588415778564784</v>
      </c>
      <c r="G306" s="7">
        <f t="shared" si="47"/>
        <v>0.005441222071711847</v>
      </c>
      <c r="H306" s="7">
        <f t="shared" si="47"/>
        <v>0.0009922804497902828</v>
      </c>
    </row>
    <row r="307" spans="2:8" ht="4.5" customHeight="1">
      <c r="B307" s="11"/>
      <c r="C307" s="3"/>
      <c r="D307" s="3"/>
      <c r="E307" s="3"/>
      <c r="F307" s="3"/>
      <c r="G307" s="3"/>
      <c r="H307" s="3"/>
    </row>
    <row r="308" spans="1:8" ht="9">
      <c r="A308" s="5" t="s">
        <v>118</v>
      </c>
      <c r="B308" s="11"/>
      <c r="C308" s="3"/>
      <c r="D308" s="3"/>
      <c r="E308" s="3"/>
      <c r="F308" s="3"/>
      <c r="G308" s="3"/>
      <c r="H308" s="3"/>
    </row>
    <row r="309" spans="2:8" ht="9">
      <c r="B309" s="9" t="s">
        <v>108</v>
      </c>
      <c r="C309" s="3">
        <v>32632</v>
      </c>
      <c r="D309" s="3">
        <v>60002</v>
      </c>
      <c r="E309" s="3">
        <v>270</v>
      </c>
      <c r="F309" s="3">
        <v>210</v>
      </c>
      <c r="G309" s="3">
        <v>298</v>
      </c>
      <c r="H309" s="3">
        <v>161</v>
      </c>
    </row>
    <row r="310" spans="2:8" ht="9">
      <c r="B310" s="9" t="s">
        <v>117</v>
      </c>
      <c r="C310" s="3">
        <v>54366</v>
      </c>
      <c r="D310" s="3">
        <v>89281</v>
      </c>
      <c r="E310" s="3">
        <v>363</v>
      </c>
      <c r="F310" s="3">
        <v>282</v>
      </c>
      <c r="G310" s="3">
        <v>589</v>
      </c>
      <c r="H310" s="3">
        <v>216</v>
      </c>
    </row>
    <row r="311" spans="1:8" ht="9">
      <c r="A311" s="4" t="s">
        <v>20</v>
      </c>
      <c r="C311" s="3">
        <v>86998</v>
      </c>
      <c r="D311" s="3">
        <v>149283</v>
      </c>
      <c r="E311" s="3">
        <v>633</v>
      </c>
      <c r="F311" s="3">
        <v>492</v>
      </c>
      <c r="G311" s="3">
        <v>887</v>
      </c>
      <c r="H311" s="3">
        <v>377</v>
      </c>
    </row>
    <row r="312" spans="2:8" s="6" customFormat="1" ht="9">
      <c r="B312" s="10" t="s">
        <v>124</v>
      </c>
      <c r="C312" s="7">
        <f aca="true" t="shared" si="48" ref="C312:H312">C311/238670</f>
        <v>0.3645116688314409</v>
      </c>
      <c r="D312" s="7">
        <f t="shared" si="48"/>
        <v>0.6254786944316421</v>
      </c>
      <c r="E312" s="7">
        <f t="shared" si="48"/>
        <v>0.0026521975950056565</v>
      </c>
      <c r="F312" s="7">
        <f t="shared" si="48"/>
        <v>0.0020614237231323584</v>
      </c>
      <c r="G312" s="7">
        <f t="shared" si="48"/>
        <v>0.003716428541500817</v>
      </c>
      <c r="H312" s="7">
        <f t="shared" si="48"/>
        <v>0.0015795868772782503</v>
      </c>
    </row>
    <row r="313" spans="2:8" ht="4.5" customHeight="1">
      <c r="B313" s="11"/>
      <c r="C313" s="3"/>
      <c r="D313" s="3"/>
      <c r="E313" s="3"/>
      <c r="F313" s="3"/>
      <c r="G313" s="3"/>
      <c r="H313" s="3"/>
    </row>
    <row r="314" spans="1:8" ht="9">
      <c r="A314" s="5" t="s">
        <v>119</v>
      </c>
      <c r="B314" s="11"/>
      <c r="C314" s="3"/>
      <c r="D314" s="3"/>
      <c r="E314" s="3"/>
      <c r="F314" s="3"/>
      <c r="G314" s="3"/>
      <c r="H314" s="3"/>
    </row>
    <row r="315" spans="2:8" ht="9">
      <c r="B315" s="9" t="s">
        <v>117</v>
      </c>
      <c r="C315" s="3">
        <v>135007</v>
      </c>
      <c r="D315" s="3">
        <v>169935</v>
      </c>
      <c r="E315" s="3">
        <v>532</v>
      </c>
      <c r="F315" s="3">
        <v>643</v>
      </c>
      <c r="G315" s="3">
        <v>1377</v>
      </c>
      <c r="H315" s="3">
        <v>339</v>
      </c>
    </row>
    <row r="316" spans="1:8" ht="9">
      <c r="A316" s="4" t="s">
        <v>20</v>
      </c>
      <c r="C316" s="3">
        <v>135007</v>
      </c>
      <c r="D316" s="3">
        <v>169935</v>
      </c>
      <c r="E316" s="3">
        <v>532</v>
      </c>
      <c r="F316" s="3">
        <v>643</v>
      </c>
      <c r="G316" s="3">
        <v>1377</v>
      </c>
      <c r="H316" s="3">
        <v>339</v>
      </c>
    </row>
    <row r="317" spans="2:8" s="6" customFormat="1" ht="9">
      <c r="B317" s="10" t="s">
        <v>124</v>
      </c>
      <c r="C317" s="7">
        <f aca="true" t="shared" si="49" ref="C317:H317">C316/307833</f>
        <v>0.4385722128556717</v>
      </c>
      <c r="D317" s="7">
        <f t="shared" si="49"/>
        <v>0.5520363313874731</v>
      </c>
      <c r="E317" s="7">
        <f t="shared" si="49"/>
        <v>0.0017282097760798875</v>
      </c>
      <c r="F317" s="7">
        <f t="shared" si="49"/>
        <v>0.002088794898532646</v>
      </c>
      <c r="G317" s="7">
        <f t="shared" si="49"/>
        <v>0.00447320462718422</v>
      </c>
      <c r="H317" s="7">
        <f t="shared" si="49"/>
        <v>0.0011012464550584245</v>
      </c>
    </row>
    <row r="318" spans="2:8" ht="4.5" customHeight="1">
      <c r="B318" s="11"/>
      <c r="C318" s="3"/>
      <c r="D318" s="3"/>
      <c r="E318" s="3"/>
      <c r="F318" s="3"/>
      <c r="G318" s="3"/>
      <c r="H318" s="3"/>
    </row>
    <row r="319" spans="1:8" ht="9">
      <c r="A319" s="5" t="s">
        <v>121</v>
      </c>
      <c r="B319" s="11"/>
      <c r="C319" s="3"/>
      <c r="D319" s="3"/>
      <c r="E319" s="3"/>
      <c r="F319" s="3"/>
      <c r="G319" s="3"/>
      <c r="H319" s="3"/>
    </row>
    <row r="320" spans="2:8" ht="9">
      <c r="B320" s="9" t="s">
        <v>120</v>
      </c>
      <c r="C320" s="3">
        <v>17964</v>
      </c>
      <c r="D320" s="3">
        <v>15890</v>
      </c>
      <c r="E320" s="3">
        <v>77</v>
      </c>
      <c r="F320" s="3">
        <v>109</v>
      </c>
      <c r="G320" s="3">
        <v>73</v>
      </c>
      <c r="H320" s="3">
        <v>161</v>
      </c>
    </row>
    <row r="321" spans="2:8" ht="9">
      <c r="B321" s="9" t="s">
        <v>117</v>
      </c>
      <c r="C321" s="3">
        <v>82098</v>
      </c>
      <c r="D321" s="3">
        <v>69872</v>
      </c>
      <c r="E321" s="3">
        <v>309</v>
      </c>
      <c r="F321" s="3">
        <v>289</v>
      </c>
      <c r="G321" s="3">
        <v>346</v>
      </c>
      <c r="H321" s="3">
        <v>367</v>
      </c>
    </row>
    <row r="322" spans="1:8" ht="9">
      <c r="A322" s="4" t="s">
        <v>20</v>
      </c>
      <c r="C322" s="3">
        <v>100062</v>
      </c>
      <c r="D322" s="3">
        <v>85762</v>
      </c>
      <c r="E322" s="3">
        <v>386</v>
      </c>
      <c r="F322" s="3">
        <v>398</v>
      </c>
      <c r="G322" s="3">
        <v>419</v>
      </c>
      <c r="H322" s="3">
        <v>528</v>
      </c>
    </row>
    <row r="323" spans="2:8" s="6" customFormat="1" ht="9">
      <c r="B323" s="10" t="s">
        <v>124</v>
      </c>
      <c r="C323" s="7">
        <f aca="true" t="shared" si="50" ref="C323:H323">C322/187555</f>
        <v>0.5335075044653568</v>
      </c>
      <c r="D323" s="7">
        <f t="shared" si="50"/>
        <v>0.45726320279384713</v>
      </c>
      <c r="E323" s="7">
        <f t="shared" si="50"/>
        <v>0.002058062968195996</v>
      </c>
      <c r="F323" s="7">
        <f t="shared" si="50"/>
        <v>0.002122044200367892</v>
      </c>
      <c r="G323" s="7">
        <f t="shared" si="50"/>
        <v>0.0022340113566687103</v>
      </c>
      <c r="H323" s="7">
        <f t="shared" si="50"/>
        <v>0.002815174215563435</v>
      </c>
    </row>
    <row r="324" spans="2:8" ht="4.5" customHeight="1">
      <c r="B324" s="11"/>
      <c r="C324" s="3"/>
      <c r="D324" s="3"/>
      <c r="E324" s="3"/>
      <c r="F324" s="3"/>
      <c r="G324" s="3"/>
      <c r="H324" s="3"/>
    </row>
    <row r="325" spans="1:8" ht="9">
      <c r="A325" s="5" t="s">
        <v>122</v>
      </c>
      <c r="B325" s="11"/>
      <c r="C325" s="3"/>
      <c r="D325" s="3"/>
      <c r="E325" s="3"/>
      <c r="F325" s="3"/>
      <c r="G325" s="3"/>
      <c r="H325" s="3"/>
    </row>
    <row r="326" spans="2:8" ht="9">
      <c r="B326" s="9" t="s">
        <v>117</v>
      </c>
      <c r="C326" s="3">
        <v>108806</v>
      </c>
      <c r="D326" s="3">
        <v>177055</v>
      </c>
      <c r="E326" s="3">
        <v>512</v>
      </c>
      <c r="F326" s="3">
        <v>517</v>
      </c>
      <c r="G326" s="3">
        <v>1119</v>
      </c>
      <c r="H326" s="3">
        <v>361</v>
      </c>
    </row>
    <row r="327" spans="1:8" ht="9">
      <c r="A327" s="4" t="s">
        <v>20</v>
      </c>
      <c r="C327" s="3">
        <v>108806</v>
      </c>
      <c r="D327" s="3">
        <v>177055</v>
      </c>
      <c r="E327" s="3">
        <v>512</v>
      </c>
      <c r="F327" s="3">
        <v>517</v>
      </c>
      <c r="G327" s="3">
        <v>1119</v>
      </c>
      <c r="H327" s="3">
        <v>361</v>
      </c>
    </row>
    <row r="328" spans="2:8" s="6" customFormat="1" ht="9">
      <c r="B328" s="10" t="s">
        <v>124</v>
      </c>
      <c r="C328" s="7">
        <f aca="true" t="shared" si="51" ref="C328:H328">C327/288370</f>
        <v>0.37731386760065194</v>
      </c>
      <c r="D328" s="7">
        <f t="shared" si="51"/>
        <v>0.6139855047335021</v>
      </c>
      <c r="E328" s="7">
        <f t="shared" si="51"/>
        <v>0.001775496757637757</v>
      </c>
      <c r="F328" s="7">
        <f t="shared" si="51"/>
        <v>0.0017928355931615633</v>
      </c>
      <c r="G328" s="7">
        <f t="shared" si="51"/>
        <v>0.0038804313902278324</v>
      </c>
      <c r="H328" s="7">
        <f t="shared" si="51"/>
        <v>0.0012518639248188092</v>
      </c>
    </row>
    <row r="329" spans="2:8" ht="4.5" customHeight="1">
      <c r="B329" s="11"/>
      <c r="C329" s="3"/>
      <c r="D329" s="3"/>
      <c r="E329" s="3"/>
      <c r="F329" s="3"/>
      <c r="G329" s="3"/>
      <c r="H329" s="3"/>
    </row>
    <row r="330" spans="1:8" ht="9">
      <c r="A330" s="5" t="s">
        <v>123</v>
      </c>
      <c r="B330" s="11"/>
      <c r="C330" s="3"/>
      <c r="D330" s="3"/>
      <c r="E330" s="3"/>
      <c r="F330" s="3"/>
      <c r="G330" s="3"/>
      <c r="H330" s="3"/>
    </row>
    <row r="331" spans="2:8" ht="9">
      <c r="B331" s="9" t="s">
        <v>117</v>
      </c>
      <c r="C331" s="3">
        <v>146160</v>
      </c>
      <c r="D331" s="3">
        <v>89890</v>
      </c>
      <c r="E331" s="3">
        <v>413</v>
      </c>
      <c r="F331" s="3">
        <v>820</v>
      </c>
      <c r="G331" s="3">
        <v>1229</v>
      </c>
      <c r="H331" s="3">
        <v>491</v>
      </c>
    </row>
    <row r="332" spans="1:8" ht="9">
      <c r="A332" s="4" t="s">
        <v>20</v>
      </c>
      <c r="C332" s="3">
        <v>146160</v>
      </c>
      <c r="D332" s="3">
        <v>89890</v>
      </c>
      <c r="E332" s="3">
        <v>413</v>
      </c>
      <c r="F332" s="3">
        <v>820</v>
      </c>
      <c r="G332" s="3">
        <v>1229</v>
      </c>
      <c r="H332" s="3">
        <v>491</v>
      </c>
    </row>
    <row r="333" spans="2:8" s="6" customFormat="1" ht="9">
      <c r="B333" s="10" t="s">
        <v>124</v>
      </c>
      <c r="C333" s="7">
        <f aca="true" t="shared" si="52" ref="C333:H333">C332/239003</f>
        <v>0.6115404409149676</v>
      </c>
      <c r="D333" s="7">
        <f t="shared" si="52"/>
        <v>0.37610406563934345</v>
      </c>
      <c r="E333" s="7">
        <f t="shared" si="52"/>
        <v>0.0017280117822788836</v>
      </c>
      <c r="F333" s="7">
        <f t="shared" si="52"/>
        <v>0.003430919277163885</v>
      </c>
      <c r="G333" s="7">
        <f t="shared" si="52"/>
        <v>0.0051421948678468474</v>
      </c>
      <c r="H333" s="7">
        <f t="shared" si="52"/>
        <v>0.0020543675183993504</v>
      </c>
    </row>
    <row r="334" spans="2:8" ht="4.5" customHeight="1">
      <c r="B334" s="11"/>
      <c r="C334" s="3"/>
      <c r="D334" s="3"/>
      <c r="E334" s="3"/>
      <c r="F334" s="3"/>
      <c r="G334" s="3"/>
      <c r="H334" s="3"/>
    </row>
    <row r="335" spans="2:8" ht="9">
      <c r="B335" s="11"/>
      <c r="C335" s="3"/>
      <c r="D335" s="3"/>
      <c r="E335" s="3"/>
      <c r="F335" s="3"/>
      <c r="G335" s="3"/>
      <c r="H335" s="3"/>
    </row>
  </sheetData>
  <printOptions/>
  <pageMargins left="0.8999999999999999" right="0.8999999999999999" top="1" bottom="0.8" header="0.3" footer="0.3"/>
  <pageSetup firstPageNumber="31" useFirstPageNumber="1" horizontalDpi="600" verticalDpi="600" orientation="portrait" r:id="rId1"/>
  <headerFooter alignWithMargins="0">
    <oddHeader>&amp;C&amp;"Arial,Bold"&amp;11Supplement to the Statement of Vote
Counties by Congressional Districts
for President</oddHeader>
    <oddFooter>&amp;C&amp;"Arial,Bold"&amp;8&amp;P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Cathy Ingram-Kelly</cp:lastModifiedBy>
  <cp:lastPrinted>2005-04-05T23:02:06Z</cp:lastPrinted>
  <dcterms:created xsi:type="dcterms:W3CDTF">2005-04-05T20:21:17Z</dcterms:created>
  <dcterms:modified xsi:type="dcterms:W3CDTF">2005-04-05T23:02:07Z</dcterms:modified>
  <cp:category/>
  <cp:version/>
  <cp:contentType/>
  <cp:contentStatus/>
</cp:coreProperties>
</file>