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'Sheet1'!$A$1:$H$273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<sst xmlns="http://schemas.openxmlformats.org/spreadsheetml/2006/main" count="242" uniqueCount="112">
  <si>
    <t>Dianne Feinstein</t>
  </si>
  <si>
    <t>Richard "Dick" Mountjoy</t>
  </si>
  <si>
    <t>Don J. Grundmann</t>
  </si>
  <si>
    <t>Todd Chretien</t>
  </si>
  <si>
    <t>Michael S. Metti</t>
  </si>
  <si>
    <t>Marsha Feinland</t>
  </si>
  <si>
    <t>DEM</t>
  </si>
  <si>
    <t>REP</t>
  </si>
  <si>
    <t>AI</t>
  </si>
  <si>
    <t>GRN</t>
  </si>
  <si>
    <t>LIB</t>
  </si>
  <si>
    <t>PF</t>
  </si>
  <si>
    <t>Alpine</t>
  </si>
  <si>
    <t>Amador</t>
  </si>
  <si>
    <t>Calaveras</t>
  </si>
  <si>
    <t>El Dorado</t>
  </si>
  <si>
    <t>Lassen</t>
  </si>
  <si>
    <t>Modoc</t>
  </si>
  <si>
    <t>Mono</t>
  </si>
  <si>
    <t>Nevada</t>
  </si>
  <si>
    <t>Placer</t>
  </si>
  <si>
    <t>Plumas</t>
  </si>
  <si>
    <t>Sacramento</t>
  </si>
  <si>
    <t>Sierra</t>
  </si>
  <si>
    <t>Senate District 1 (2000)</t>
  </si>
  <si>
    <t>Humboldt</t>
  </si>
  <si>
    <t>Lake</t>
  </si>
  <si>
    <t>Mendocino</t>
  </si>
  <si>
    <t>Napa</t>
  </si>
  <si>
    <t>Solano</t>
  </si>
  <si>
    <t>Sonoma</t>
  </si>
  <si>
    <t>Senate District 2 (2000)</t>
  </si>
  <si>
    <t>Marin</t>
  </si>
  <si>
    <t>San Francisco</t>
  </si>
  <si>
    <t>Senate District 3 (2000)</t>
  </si>
  <si>
    <t>Butte</t>
  </si>
  <si>
    <t>Colusa</t>
  </si>
  <si>
    <t>Del Norte</t>
  </si>
  <si>
    <t>Glenn</t>
  </si>
  <si>
    <t>Shasta</t>
  </si>
  <si>
    <t>Siskiyou</t>
  </si>
  <si>
    <t>Sutter</t>
  </si>
  <si>
    <t>Tehama</t>
  </si>
  <si>
    <t>Trinity</t>
  </si>
  <si>
    <t>Yuba</t>
  </si>
  <si>
    <t>Senate District 4 (2000)</t>
  </si>
  <si>
    <t>San Joaquin</t>
  </si>
  <si>
    <t>Yolo</t>
  </si>
  <si>
    <t>Senate District 5 (2000)</t>
  </si>
  <si>
    <t>Senate District 6 (2000)</t>
  </si>
  <si>
    <t>Contra Costa</t>
  </si>
  <si>
    <t>Senate District 7 (2000)</t>
  </si>
  <si>
    <t>San Mateo</t>
  </si>
  <si>
    <t>Senate District 8 (2000)</t>
  </si>
  <si>
    <t>Alameda</t>
  </si>
  <si>
    <t>Senate District 9 (2000)</t>
  </si>
  <si>
    <t>Santa Clara</t>
  </si>
  <si>
    <t>Senate District 10 (2000)</t>
  </si>
  <si>
    <t>Santa Cruz</t>
  </si>
  <si>
    <t>Senate District 11 (2000)</t>
  </si>
  <si>
    <t>Madera</t>
  </si>
  <si>
    <t>Merced</t>
  </si>
  <si>
    <t>Monterey</t>
  </si>
  <si>
    <t>San Benito</t>
  </si>
  <si>
    <t>Stanislaus</t>
  </si>
  <si>
    <t>Senate District 12 (2000)</t>
  </si>
  <si>
    <t>Senate District 13 (2000)</t>
  </si>
  <si>
    <t>Fresno</t>
  </si>
  <si>
    <t>Mariposa</t>
  </si>
  <si>
    <t>Tuolumne</t>
  </si>
  <si>
    <t>Senate District 14 (2000)</t>
  </si>
  <si>
    <t>San Luis Obispo</t>
  </si>
  <si>
    <t>Santa Barbara</t>
  </si>
  <si>
    <t>Senate District 15 (2000)</t>
  </si>
  <si>
    <t>Kern</t>
  </si>
  <si>
    <t>Kings</t>
  </si>
  <si>
    <t>Tulare</t>
  </si>
  <si>
    <t>Senate District 16 (2000)</t>
  </si>
  <si>
    <t>Los Angeles</t>
  </si>
  <si>
    <t>San Bernardino</t>
  </si>
  <si>
    <t>Ventura</t>
  </si>
  <si>
    <t>Senate District 17 (2000)</t>
  </si>
  <si>
    <t>Inyo</t>
  </si>
  <si>
    <t>Senate District 18 (2000)</t>
  </si>
  <si>
    <t>Senate District 19 (2000)</t>
  </si>
  <si>
    <t>Senate District 20 (2000)</t>
  </si>
  <si>
    <t>Senate District 21 (2000)</t>
  </si>
  <si>
    <t>Senate District 22 (2000)</t>
  </si>
  <si>
    <t>Senate District 23 (2000)</t>
  </si>
  <si>
    <t>Senate District 24 (2000)</t>
  </si>
  <si>
    <t>Senate District 25 (2000)</t>
  </si>
  <si>
    <t>Senate District 26 (2000)</t>
  </si>
  <si>
    <t>Senate District 27 (2000)</t>
  </si>
  <si>
    <t>Senate District 28 (2000)</t>
  </si>
  <si>
    <t>Orange</t>
  </si>
  <si>
    <t>Senate District 29 (2000)</t>
  </si>
  <si>
    <t>Senate District 30 (2000)</t>
  </si>
  <si>
    <t>Riverside</t>
  </si>
  <si>
    <t>Senate District 31 (2000)</t>
  </si>
  <si>
    <t>Senate District 32 (2000)</t>
  </si>
  <si>
    <t>Senate District 33 (2000)</t>
  </si>
  <si>
    <t>Senate District 34 (2000)</t>
  </si>
  <si>
    <t>Senate District 35 (2000)</t>
  </si>
  <si>
    <t>San Diego</t>
  </si>
  <si>
    <t>Senate District 36 (2000)</t>
  </si>
  <si>
    <t>Senate District 37 (2000)</t>
  </si>
  <si>
    <t>Senate District 38 (2000)</t>
  </si>
  <si>
    <t>Senate District 39 (2000)</t>
  </si>
  <si>
    <t>Imperial</t>
  </si>
  <si>
    <t>Senate District 40 (2000)</t>
  </si>
  <si>
    <t>District Totals</t>
  </si>
  <si>
    <t>Percent,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</si>
</sst>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showOutlineSymbols="0" view="pageBreakPreview" zoomScaleSheetLayoutView="100" workbookViewId="0" topLeftCell="A1">
      <selection activeCell="L10" sqref="L10"/>
    </sheetView>
  </sheetViews>
  <sheetFormatPr defaultColWidth="9.140625" defaultRowHeight="12.75" customHeight="1"/>
  <cols>
    <col min="1" max="1" width="2.7109375" style="1" customWidth="1"/>
    <col min="2" max="2" width="22.421875" style="5" customWidth="1"/>
    <col min="3" max="3" width="9.421875" style="1" customWidth="1"/>
    <col min="4" max="4" width="11.8515625" style="1" customWidth="1"/>
    <col min="5" max="5" width="10.57421875" style="1" customWidth="1"/>
    <col min="6" max="6" width="8.57421875" style="1" customWidth="1"/>
    <col min="7" max="7" width="9.28125" style="1" customWidth="1"/>
    <col min="8" max="8" width="8.57421875" style="1" customWidth="1"/>
    <col min="9" max="16384" width="7.7109375" style="1" customWidth="1"/>
  </cols>
  <sheetData>
    <row r="1" spans="3:8" s="11" customFormat="1" ht="19.5" customHeight="1"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</row>
    <row r="2" spans="3:8" s="12" customFormat="1" ht="9">
      <c r="C2" s="12" t="s">
        <v>6</v>
      </c>
      <c r="D2" s="12" t="s">
        <v>7</v>
      </c>
      <c r="E2" s="12" t="s">
        <v>8</v>
      </c>
      <c r="F2" s="12" t="s">
        <v>9</v>
      </c>
      <c r="G2" s="12" t="s">
        <v>10</v>
      </c>
      <c r="H2" s="12" t="s">
        <v>11</v>
      </c>
    </row>
    <row r="3" spans="1:2" s="10" customFormat="1" ht="9.75" customHeight="1">
      <c r="A3" s="8" t="s">
        <v>24</v>
      </c>
      <c r="B3" s="9"/>
    </row>
    <row r="4" spans="2:8" ht="9.75" customHeight="1">
      <c r="B4" s="5" t="s">
        <v>12</v>
      </c>
      <c r="C4" s="2">
        <v>303</v>
      </c>
      <c r="D4" s="2">
        <v>188</v>
      </c>
      <c r="E4" s="2">
        <v>6</v>
      </c>
      <c r="F4" s="2">
        <v>16</v>
      </c>
      <c r="G4" s="2">
        <v>9</v>
      </c>
      <c r="H4" s="2">
        <v>8</v>
      </c>
    </row>
    <row r="5" spans="2:8" ht="9.75" customHeight="1">
      <c r="B5" s="5" t="s">
        <v>13</v>
      </c>
      <c r="C5" s="2">
        <v>6534</v>
      </c>
      <c r="D5" s="2">
        <v>7382</v>
      </c>
      <c r="E5" s="2">
        <v>193</v>
      </c>
      <c r="F5" s="2">
        <v>190</v>
      </c>
      <c r="G5" s="2">
        <v>252</v>
      </c>
      <c r="H5" s="2">
        <v>183</v>
      </c>
    </row>
    <row r="6" spans="2:8" ht="9.75" customHeight="1">
      <c r="B6" s="5" t="s">
        <v>14</v>
      </c>
      <c r="C6" s="2">
        <v>7860</v>
      </c>
      <c r="D6" s="2">
        <v>8642</v>
      </c>
      <c r="E6" s="2">
        <v>289</v>
      </c>
      <c r="F6" s="2">
        <v>276</v>
      </c>
      <c r="G6" s="2">
        <v>395</v>
      </c>
      <c r="H6" s="2">
        <v>267</v>
      </c>
    </row>
    <row r="7" spans="2:8" ht="9.75" customHeight="1">
      <c r="B7" s="5" t="s">
        <v>15</v>
      </c>
      <c r="C7" s="2">
        <v>28915</v>
      </c>
      <c r="D7" s="2">
        <v>34091</v>
      </c>
      <c r="E7" s="2">
        <v>650</v>
      </c>
      <c r="F7" s="2">
        <v>1012</v>
      </c>
      <c r="G7" s="2">
        <v>1339</v>
      </c>
      <c r="H7" s="2">
        <v>850</v>
      </c>
    </row>
    <row r="8" spans="2:8" ht="9.75" customHeight="1">
      <c r="B8" s="5" t="s">
        <v>16</v>
      </c>
      <c r="C8" s="2">
        <v>2968</v>
      </c>
      <c r="D8" s="2">
        <v>4820</v>
      </c>
      <c r="E8" s="2">
        <v>113</v>
      </c>
      <c r="F8" s="2">
        <v>121</v>
      </c>
      <c r="G8" s="2">
        <v>276</v>
      </c>
      <c r="H8" s="2">
        <v>168</v>
      </c>
    </row>
    <row r="9" spans="2:8" ht="9.75" customHeight="1">
      <c r="B9" s="5" t="s">
        <v>17</v>
      </c>
      <c r="C9" s="2">
        <v>1264</v>
      </c>
      <c r="D9" s="2">
        <v>2093</v>
      </c>
      <c r="E9" s="2">
        <v>52</v>
      </c>
      <c r="F9" s="2">
        <v>41</v>
      </c>
      <c r="G9" s="2">
        <v>128</v>
      </c>
      <c r="H9" s="2">
        <v>92</v>
      </c>
    </row>
    <row r="10" spans="2:8" ht="9.75" customHeight="1">
      <c r="B10" s="5" t="s">
        <v>18</v>
      </c>
      <c r="C10" s="2">
        <v>1829</v>
      </c>
      <c r="D10" s="2">
        <v>1657</v>
      </c>
      <c r="E10" s="2">
        <v>36</v>
      </c>
      <c r="F10" s="2">
        <v>66</v>
      </c>
      <c r="G10" s="2">
        <v>96</v>
      </c>
      <c r="H10" s="2">
        <v>50</v>
      </c>
    </row>
    <row r="11" spans="2:8" ht="9.75" customHeight="1">
      <c r="B11" s="5" t="s">
        <v>19</v>
      </c>
      <c r="C11" s="2">
        <v>4020</v>
      </c>
      <c r="D11" s="2">
        <v>2477</v>
      </c>
      <c r="E11" s="2">
        <v>41</v>
      </c>
      <c r="F11" s="2">
        <v>173</v>
      </c>
      <c r="G11" s="2">
        <v>163</v>
      </c>
      <c r="H11" s="2">
        <v>77</v>
      </c>
    </row>
    <row r="12" spans="2:8" ht="9.75" customHeight="1">
      <c r="B12" s="5" t="s">
        <v>20</v>
      </c>
      <c r="C12" s="2">
        <v>33597</v>
      </c>
      <c r="D12" s="2">
        <v>36171</v>
      </c>
      <c r="E12" s="2">
        <v>562</v>
      </c>
      <c r="F12" s="2">
        <v>857</v>
      </c>
      <c r="G12" s="2">
        <v>1230</v>
      </c>
      <c r="H12" s="2">
        <v>869</v>
      </c>
    </row>
    <row r="13" spans="2:8" ht="9.75" customHeight="1">
      <c r="B13" s="5" t="s">
        <v>21</v>
      </c>
      <c r="C13" s="2">
        <v>3881</v>
      </c>
      <c r="D13" s="2">
        <v>4345</v>
      </c>
      <c r="E13" s="2">
        <v>140</v>
      </c>
      <c r="F13" s="2">
        <v>105</v>
      </c>
      <c r="G13" s="2">
        <v>140</v>
      </c>
      <c r="H13" s="2">
        <v>138</v>
      </c>
    </row>
    <row r="14" spans="2:8" ht="9.75" customHeight="1">
      <c r="B14" s="5" t="s">
        <v>22</v>
      </c>
      <c r="C14" s="2">
        <v>64731</v>
      </c>
      <c r="D14" s="2">
        <v>63429</v>
      </c>
      <c r="E14" s="2">
        <v>1396</v>
      </c>
      <c r="F14" s="2">
        <v>1567</v>
      </c>
      <c r="G14" s="2">
        <v>1747</v>
      </c>
      <c r="H14" s="2">
        <v>1501</v>
      </c>
    </row>
    <row r="15" spans="2:8" ht="9.75" customHeight="1">
      <c r="B15" s="5" t="s">
        <v>23</v>
      </c>
      <c r="C15" s="2">
        <v>641</v>
      </c>
      <c r="D15" s="2">
        <v>814</v>
      </c>
      <c r="E15" s="2">
        <v>21</v>
      </c>
      <c r="F15" s="2">
        <v>27</v>
      </c>
      <c r="G15" s="2">
        <v>50</v>
      </c>
      <c r="H15" s="2">
        <v>23</v>
      </c>
    </row>
    <row r="16" spans="1:8" ht="9.75" customHeight="1">
      <c r="A16" s="3" t="s">
        <v>110</v>
      </c>
      <c r="C16" s="2">
        <v>156543</v>
      </c>
      <c r="D16" s="2">
        <v>166109</v>
      </c>
      <c r="E16" s="2">
        <v>3499</v>
      </c>
      <c r="F16" s="2">
        <v>4451</v>
      </c>
      <c r="G16" s="2">
        <v>5825</v>
      </c>
      <c r="H16" s="2">
        <v>4226</v>
      </c>
    </row>
    <row r="17" spans="2:8" s="4" customFormat="1" ht="9.75" customHeight="1">
      <c r="B17" s="6" t="s">
        <v>111</v>
      </c>
      <c r="C17" s="4">
        <f aca="true" t="shared" si="0" ref="C17:H17">C16/340656</f>
        <v>0.45953395801042696</v>
      </c>
      <c r="D17" s="4">
        <f t="shared" si="0"/>
        <v>0.48761507209619087</v>
      </c>
      <c r="E17" s="4">
        <f t="shared" si="0"/>
        <v>0.010271358790099104</v>
      </c>
      <c r="F17" s="4">
        <f t="shared" si="0"/>
        <v>0.013065966840449016</v>
      </c>
      <c r="G17" s="4">
        <f t="shared" si="0"/>
        <v>0.017099361232445633</v>
      </c>
      <c r="H17" s="4">
        <f t="shared" si="0"/>
        <v>0.012405476492414635</v>
      </c>
    </row>
    <row r="18" spans="2:8" ht="4.5" customHeight="1">
      <c r="B18" s="7"/>
      <c r="C18" s="2"/>
      <c r="D18" s="2"/>
      <c r="E18" s="2"/>
      <c r="F18" s="2"/>
      <c r="G18" s="2"/>
      <c r="H18" s="2"/>
    </row>
    <row r="19" spans="1:8" ht="9.75" customHeight="1">
      <c r="A19" s="3" t="s">
        <v>31</v>
      </c>
      <c r="B19" s="7"/>
      <c r="C19" s="2"/>
      <c r="D19" s="2"/>
      <c r="E19" s="2"/>
      <c r="F19" s="2"/>
      <c r="G19" s="2"/>
      <c r="H19" s="2"/>
    </row>
    <row r="20" spans="2:8" ht="9.75" customHeight="1">
      <c r="B20" s="5" t="s">
        <v>25</v>
      </c>
      <c r="C20" s="2">
        <v>27652</v>
      </c>
      <c r="D20" s="2">
        <v>15003</v>
      </c>
      <c r="E20" s="2">
        <v>648</v>
      </c>
      <c r="F20" s="2">
        <v>2496</v>
      </c>
      <c r="G20" s="2">
        <v>953</v>
      </c>
      <c r="H20" s="2">
        <v>867</v>
      </c>
    </row>
    <row r="21" spans="2:8" ht="9.75" customHeight="1">
      <c r="B21" s="5" t="s">
        <v>26</v>
      </c>
      <c r="C21" s="2">
        <v>10830</v>
      </c>
      <c r="D21" s="2">
        <v>6691</v>
      </c>
      <c r="E21" s="2">
        <v>353</v>
      </c>
      <c r="F21" s="2">
        <v>472</v>
      </c>
      <c r="G21" s="2">
        <v>413</v>
      </c>
      <c r="H21" s="2">
        <v>440</v>
      </c>
    </row>
    <row r="22" spans="2:8" ht="9.75" customHeight="1">
      <c r="B22" s="5" t="s">
        <v>27</v>
      </c>
      <c r="C22" s="2">
        <v>19645</v>
      </c>
      <c r="D22" s="2">
        <v>7662</v>
      </c>
      <c r="E22" s="2">
        <v>384</v>
      </c>
      <c r="F22" s="2">
        <v>1458</v>
      </c>
      <c r="G22" s="2">
        <v>606</v>
      </c>
      <c r="H22" s="2">
        <v>701</v>
      </c>
    </row>
    <row r="23" spans="2:8" ht="9.75" customHeight="1">
      <c r="B23" s="5" t="s">
        <v>28</v>
      </c>
      <c r="C23" s="2">
        <v>27144</v>
      </c>
      <c r="D23" s="2">
        <v>12958</v>
      </c>
      <c r="E23" s="2">
        <v>350</v>
      </c>
      <c r="F23" s="2">
        <v>830</v>
      </c>
      <c r="G23" s="2">
        <v>596</v>
      </c>
      <c r="H23" s="2">
        <v>501</v>
      </c>
    </row>
    <row r="24" spans="2:8" ht="9.75" customHeight="1">
      <c r="B24" s="5" t="s">
        <v>29</v>
      </c>
      <c r="C24" s="2">
        <v>31866</v>
      </c>
      <c r="D24" s="2">
        <v>11868</v>
      </c>
      <c r="E24" s="2">
        <v>414</v>
      </c>
      <c r="F24" s="2">
        <v>705</v>
      </c>
      <c r="G24" s="2">
        <v>584</v>
      </c>
      <c r="H24" s="2">
        <v>585</v>
      </c>
    </row>
    <row r="25" spans="2:8" ht="9.75" customHeight="1">
      <c r="B25" s="5" t="s">
        <v>30</v>
      </c>
      <c r="C25" s="2">
        <v>76758</v>
      </c>
      <c r="D25" s="2">
        <v>24609</v>
      </c>
      <c r="E25" s="2">
        <v>1084</v>
      </c>
      <c r="F25" s="2">
        <v>3594</v>
      </c>
      <c r="G25" s="2">
        <v>1768</v>
      </c>
      <c r="H25" s="2">
        <v>2040</v>
      </c>
    </row>
    <row r="26" spans="1:8" ht="9.75" customHeight="1">
      <c r="A26" s="3" t="s">
        <v>110</v>
      </c>
      <c r="C26" s="2">
        <v>193895</v>
      </c>
      <c r="D26" s="2">
        <v>78791</v>
      </c>
      <c r="E26" s="2">
        <v>3233</v>
      </c>
      <c r="F26" s="2">
        <v>9555</v>
      </c>
      <c r="G26" s="2">
        <v>4920</v>
      </c>
      <c r="H26" s="2">
        <v>5134</v>
      </c>
    </row>
    <row r="27" spans="2:8" s="4" customFormat="1" ht="9.75" customHeight="1">
      <c r="B27" s="6" t="s">
        <v>111</v>
      </c>
      <c r="C27" s="4">
        <f aca="true" t="shared" si="1" ref="C27:H27">C26/295529</f>
        <v>0.6560946641446356</v>
      </c>
      <c r="D27" s="4">
        <f t="shared" si="1"/>
        <v>0.2666100450378812</v>
      </c>
      <c r="E27" s="4">
        <f t="shared" si="1"/>
        <v>0.010939704732868856</v>
      </c>
      <c r="F27" s="4">
        <f t="shared" si="1"/>
        <v>0.03233185237320195</v>
      </c>
      <c r="G27" s="4">
        <f t="shared" si="1"/>
        <v>0.01664811236799096</v>
      </c>
      <c r="H27" s="4">
        <f t="shared" si="1"/>
        <v>0.017372237580745038</v>
      </c>
    </row>
    <row r="28" spans="2:8" ht="4.5" customHeight="1">
      <c r="B28" s="7"/>
      <c r="C28" s="2"/>
      <c r="D28" s="2"/>
      <c r="E28" s="2"/>
      <c r="F28" s="2"/>
      <c r="G28" s="2"/>
      <c r="H28" s="2"/>
    </row>
    <row r="29" spans="1:8" ht="9.75" customHeight="1">
      <c r="A29" s="3" t="s">
        <v>34</v>
      </c>
      <c r="B29" s="7"/>
      <c r="C29" s="2"/>
      <c r="D29" s="2"/>
      <c r="E29" s="2"/>
      <c r="F29" s="2"/>
      <c r="G29" s="2"/>
      <c r="H29" s="2"/>
    </row>
    <row r="30" spans="2:8" ht="9.75" customHeight="1">
      <c r="B30" s="5" t="s">
        <v>32</v>
      </c>
      <c r="C30" s="2">
        <v>82025</v>
      </c>
      <c r="D30" s="2">
        <v>17788</v>
      </c>
      <c r="E30" s="2">
        <v>471</v>
      </c>
      <c r="F30" s="2">
        <v>3187</v>
      </c>
      <c r="G30" s="2">
        <v>1351</v>
      </c>
      <c r="H30" s="2">
        <v>921</v>
      </c>
    </row>
    <row r="31" spans="2:8" ht="9.75" customHeight="1">
      <c r="B31" s="5" t="s">
        <v>33</v>
      </c>
      <c r="C31" s="2">
        <v>105951</v>
      </c>
      <c r="D31" s="2">
        <v>9434</v>
      </c>
      <c r="E31" s="2">
        <v>585</v>
      </c>
      <c r="F31" s="2">
        <v>13130</v>
      </c>
      <c r="G31" s="2">
        <v>1827</v>
      </c>
      <c r="H31" s="2">
        <v>1792</v>
      </c>
    </row>
    <row r="32" spans="2:8" ht="9.75" customHeight="1">
      <c r="B32" s="5" t="s">
        <v>30</v>
      </c>
      <c r="C32" s="2">
        <v>42914</v>
      </c>
      <c r="D32" s="2">
        <v>15010</v>
      </c>
      <c r="E32" s="2">
        <v>667</v>
      </c>
      <c r="F32" s="2">
        <v>1762</v>
      </c>
      <c r="G32" s="2">
        <v>985</v>
      </c>
      <c r="H32" s="2">
        <v>1004</v>
      </c>
    </row>
    <row r="33" spans="1:8" ht="9.75" customHeight="1">
      <c r="A33" s="3" t="s">
        <v>110</v>
      </c>
      <c r="C33" s="2">
        <v>230890</v>
      </c>
      <c r="D33" s="2">
        <v>42232</v>
      </c>
      <c r="E33" s="2">
        <v>1723</v>
      </c>
      <c r="F33" s="2">
        <v>18079</v>
      </c>
      <c r="G33" s="2">
        <v>4163</v>
      </c>
      <c r="H33" s="2">
        <v>3717</v>
      </c>
    </row>
    <row r="34" spans="2:8" s="4" customFormat="1" ht="9.75" customHeight="1">
      <c r="B34" s="6" t="s">
        <v>111</v>
      </c>
      <c r="C34" s="4">
        <f aca="true" t="shared" si="2" ref="C34:H34">C33/300834</f>
        <v>0.7674996842112262</v>
      </c>
      <c r="D34" s="4">
        <f t="shared" si="2"/>
        <v>0.14038306840317252</v>
      </c>
      <c r="E34" s="4">
        <f t="shared" si="2"/>
        <v>0.0057274111303908465</v>
      </c>
      <c r="F34" s="4">
        <f t="shared" si="2"/>
        <v>0.060096265714646616</v>
      </c>
      <c r="G34" s="4">
        <f t="shared" si="2"/>
        <v>0.013838196480451013</v>
      </c>
      <c r="H34" s="4">
        <f t="shared" si="2"/>
        <v>0.012355651289415424</v>
      </c>
    </row>
    <row r="35" spans="2:8" ht="4.5" customHeight="1">
      <c r="B35" s="7"/>
      <c r="C35" s="2"/>
      <c r="D35" s="2"/>
      <c r="E35" s="2"/>
      <c r="F35" s="2"/>
      <c r="G35" s="2"/>
      <c r="H35" s="2"/>
    </row>
    <row r="36" spans="1:8" ht="9.75" customHeight="1">
      <c r="A36" s="3" t="s">
        <v>45</v>
      </c>
      <c r="B36" s="7"/>
      <c r="C36" s="2"/>
      <c r="D36" s="2"/>
      <c r="E36" s="2"/>
      <c r="F36" s="2"/>
      <c r="G36" s="2"/>
      <c r="H36" s="2"/>
    </row>
    <row r="37" spans="2:8" ht="9.75" customHeight="1">
      <c r="B37" s="5" t="s">
        <v>35</v>
      </c>
      <c r="C37" s="2">
        <v>32131</v>
      </c>
      <c r="D37" s="2">
        <v>31316</v>
      </c>
      <c r="E37" s="2">
        <v>952</v>
      </c>
      <c r="F37" s="2">
        <v>1299</v>
      </c>
      <c r="G37" s="2">
        <v>1482</v>
      </c>
      <c r="H37" s="2">
        <v>1158</v>
      </c>
    </row>
    <row r="38" spans="2:8" ht="9.75" customHeight="1">
      <c r="B38" s="5" t="s">
        <v>36</v>
      </c>
      <c r="C38" s="2">
        <v>1994</v>
      </c>
      <c r="D38" s="2">
        <v>2647</v>
      </c>
      <c r="E38" s="2">
        <v>58</v>
      </c>
      <c r="F38" s="2">
        <v>41</v>
      </c>
      <c r="G38" s="2">
        <v>71</v>
      </c>
      <c r="H38" s="2">
        <v>43</v>
      </c>
    </row>
    <row r="39" spans="2:8" ht="9.75" customHeight="1">
      <c r="B39" s="5" t="s">
        <v>37</v>
      </c>
      <c r="C39" s="2">
        <v>3207</v>
      </c>
      <c r="D39" s="2">
        <v>2955</v>
      </c>
      <c r="E39" s="2">
        <v>138</v>
      </c>
      <c r="F39" s="2">
        <v>118</v>
      </c>
      <c r="G39" s="2">
        <v>146</v>
      </c>
      <c r="H39" s="2">
        <v>102</v>
      </c>
    </row>
    <row r="40" spans="2:8" ht="9.75" customHeight="1">
      <c r="B40" s="5" t="s">
        <v>38</v>
      </c>
      <c r="C40" s="2">
        <v>2813</v>
      </c>
      <c r="D40" s="2">
        <v>4219</v>
      </c>
      <c r="E40" s="2">
        <v>118</v>
      </c>
      <c r="F40" s="2">
        <v>53</v>
      </c>
      <c r="G40" s="2">
        <v>125</v>
      </c>
      <c r="H40" s="2">
        <v>105</v>
      </c>
    </row>
    <row r="41" spans="2:8" ht="9.75" customHeight="1">
      <c r="B41" s="5" t="s">
        <v>19</v>
      </c>
      <c r="C41" s="2">
        <v>17184</v>
      </c>
      <c r="D41" s="2">
        <v>16141</v>
      </c>
      <c r="E41" s="2">
        <v>217</v>
      </c>
      <c r="F41" s="2">
        <v>842</v>
      </c>
      <c r="G41" s="2">
        <v>736</v>
      </c>
      <c r="H41" s="2">
        <v>357</v>
      </c>
    </row>
    <row r="42" spans="2:8" ht="9.75" customHeight="1">
      <c r="B42" s="5" t="s">
        <v>20</v>
      </c>
      <c r="C42" s="2">
        <v>20359</v>
      </c>
      <c r="D42" s="2">
        <v>25444</v>
      </c>
      <c r="E42" s="2">
        <v>362</v>
      </c>
      <c r="F42" s="2">
        <v>501</v>
      </c>
      <c r="G42" s="2">
        <v>773</v>
      </c>
      <c r="H42" s="2">
        <v>439</v>
      </c>
    </row>
    <row r="43" spans="2:8" ht="9.75" customHeight="1">
      <c r="B43" s="5" t="s">
        <v>39</v>
      </c>
      <c r="C43" s="2">
        <v>22097</v>
      </c>
      <c r="D43" s="2">
        <v>32876</v>
      </c>
      <c r="E43" s="2">
        <v>830</v>
      </c>
      <c r="F43" s="2">
        <v>489</v>
      </c>
      <c r="G43" s="2">
        <v>1201</v>
      </c>
      <c r="H43" s="2">
        <v>746</v>
      </c>
    </row>
    <row r="44" spans="2:8" ht="9.75" customHeight="1">
      <c r="B44" s="5" t="s">
        <v>40</v>
      </c>
      <c r="C44" s="2">
        <v>6752</v>
      </c>
      <c r="D44" s="2">
        <v>8433</v>
      </c>
      <c r="E44" s="2">
        <v>286</v>
      </c>
      <c r="F44" s="2">
        <v>238</v>
      </c>
      <c r="G44" s="2">
        <v>444</v>
      </c>
      <c r="H44" s="2">
        <v>235</v>
      </c>
    </row>
    <row r="45" spans="2:8" ht="9.75" customHeight="1">
      <c r="B45" s="5" t="s">
        <v>41</v>
      </c>
      <c r="C45" s="2">
        <v>9297</v>
      </c>
      <c r="D45" s="2">
        <v>13113</v>
      </c>
      <c r="E45" s="2">
        <v>263</v>
      </c>
      <c r="F45" s="2">
        <v>186</v>
      </c>
      <c r="G45" s="2">
        <v>369</v>
      </c>
      <c r="H45" s="2">
        <v>320</v>
      </c>
    </row>
    <row r="46" spans="2:8" ht="9.75" customHeight="1">
      <c r="B46" s="5" t="s">
        <v>42</v>
      </c>
      <c r="C46" s="2">
        <v>6914</v>
      </c>
      <c r="D46" s="2">
        <v>9865</v>
      </c>
      <c r="E46" s="2">
        <v>321</v>
      </c>
      <c r="F46" s="2">
        <v>148</v>
      </c>
      <c r="G46" s="2">
        <v>354</v>
      </c>
      <c r="H46" s="2">
        <v>263</v>
      </c>
    </row>
    <row r="47" spans="2:8" ht="9.75" customHeight="1">
      <c r="B47" s="5" t="s">
        <v>43</v>
      </c>
      <c r="C47" s="2">
        <v>2824</v>
      </c>
      <c r="D47" s="2">
        <v>2356</v>
      </c>
      <c r="E47" s="2">
        <v>64</v>
      </c>
      <c r="F47" s="2">
        <v>158</v>
      </c>
      <c r="G47" s="2">
        <v>189</v>
      </c>
      <c r="H47" s="2">
        <v>127</v>
      </c>
    </row>
    <row r="48" spans="2:8" ht="9.75" customHeight="1">
      <c r="B48" s="5" t="s">
        <v>44</v>
      </c>
      <c r="C48" s="2">
        <v>5487</v>
      </c>
      <c r="D48" s="2">
        <v>7257</v>
      </c>
      <c r="E48" s="2">
        <v>223</v>
      </c>
      <c r="F48" s="2">
        <v>190</v>
      </c>
      <c r="G48" s="2">
        <v>329</v>
      </c>
      <c r="H48" s="2">
        <v>252</v>
      </c>
    </row>
    <row r="49" spans="1:8" ht="9.75" customHeight="1">
      <c r="A49" s="3" t="s">
        <v>110</v>
      </c>
      <c r="C49" s="2">
        <v>131059</v>
      </c>
      <c r="D49" s="2">
        <v>156622</v>
      </c>
      <c r="E49" s="2">
        <v>3832</v>
      </c>
      <c r="F49" s="2">
        <v>4263</v>
      </c>
      <c r="G49" s="2">
        <v>6219</v>
      </c>
      <c r="H49" s="2">
        <v>4147</v>
      </c>
    </row>
    <row r="50" spans="2:8" s="4" customFormat="1" ht="9.75" customHeight="1">
      <c r="B50" s="6" t="s">
        <v>111</v>
      </c>
      <c r="C50" s="4">
        <f aca="true" t="shared" si="3" ref="C50:H50">C49/306143</f>
        <v>0.42809732706610965</v>
      </c>
      <c r="D50" s="4">
        <f t="shared" si="3"/>
        <v>0.5115975214197287</v>
      </c>
      <c r="E50" s="4">
        <f t="shared" si="3"/>
        <v>0.012517026356963902</v>
      </c>
      <c r="F50" s="4">
        <f t="shared" si="3"/>
        <v>0.013924865177384425</v>
      </c>
      <c r="G50" s="4">
        <f t="shared" si="3"/>
        <v>0.020314036251033014</v>
      </c>
      <c r="H50" s="4">
        <f t="shared" si="3"/>
        <v>0.013545957281401176</v>
      </c>
    </row>
    <row r="51" spans="2:8" ht="4.5" customHeight="1">
      <c r="B51" s="7"/>
      <c r="C51" s="2"/>
      <c r="D51" s="2"/>
      <c r="E51" s="2"/>
      <c r="F51" s="2"/>
      <c r="G51" s="2"/>
      <c r="H51" s="2"/>
    </row>
    <row r="52" spans="1:8" ht="9.75" customHeight="1">
      <c r="A52" s="3" t="s">
        <v>48</v>
      </c>
      <c r="B52" s="7"/>
      <c r="C52" s="2"/>
      <c r="D52" s="2"/>
      <c r="E52" s="2"/>
      <c r="F52" s="2"/>
      <c r="G52" s="2"/>
      <c r="H52" s="2"/>
    </row>
    <row r="53" spans="2:8" ht="9.75" customHeight="1">
      <c r="B53" s="5" t="s">
        <v>22</v>
      </c>
      <c r="C53" s="2">
        <v>8991</v>
      </c>
      <c r="D53" s="2">
        <v>5388</v>
      </c>
      <c r="E53" s="2">
        <v>131</v>
      </c>
      <c r="F53" s="2">
        <v>138</v>
      </c>
      <c r="G53" s="2">
        <v>165</v>
      </c>
      <c r="H53" s="2">
        <v>176</v>
      </c>
    </row>
    <row r="54" spans="2:8" ht="9.75" customHeight="1">
      <c r="B54" s="5" t="s">
        <v>46</v>
      </c>
      <c r="C54" s="2">
        <v>56748</v>
      </c>
      <c r="D54" s="2">
        <v>30443</v>
      </c>
      <c r="E54" s="2">
        <v>983</v>
      </c>
      <c r="F54" s="2">
        <v>801</v>
      </c>
      <c r="G54" s="2">
        <v>1403</v>
      </c>
      <c r="H54" s="2">
        <v>1731</v>
      </c>
    </row>
    <row r="55" spans="2:8" ht="9.75" customHeight="1">
      <c r="B55" s="5" t="s">
        <v>29</v>
      </c>
      <c r="C55" s="2">
        <v>32962</v>
      </c>
      <c r="D55" s="2">
        <v>21088</v>
      </c>
      <c r="E55" s="2">
        <v>615</v>
      </c>
      <c r="F55" s="2">
        <v>584</v>
      </c>
      <c r="G55" s="2">
        <v>820</v>
      </c>
      <c r="H55" s="2">
        <v>715</v>
      </c>
    </row>
    <row r="56" spans="2:8" ht="9.75" customHeight="1">
      <c r="B56" s="5" t="s">
        <v>47</v>
      </c>
      <c r="C56" s="2">
        <v>34548</v>
      </c>
      <c r="D56" s="2">
        <v>16187</v>
      </c>
      <c r="E56" s="2">
        <v>266</v>
      </c>
      <c r="F56" s="2">
        <v>1375</v>
      </c>
      <c r="G56" s="2">
        <v>821</v>
      </c>
      <c r="H56" s="2">
        <v>570</v>
      </c>
    </row>
    <row r="57" spans="1:8" ht="9.75" customHeight="1">
      <c r="A57" s="3" t="s">
        <v>110</v>
      </c>
      <c r="C57" s="2">
        <v>133249</v>
      </c>
      <c r="D57" s="2">
        <v>73106</v>
      </c>
      <c r="E57" s="2">
        <v>1995</v>
      </c>
      <c r="F57" s="2">
        <v>2898</v>
      </c>
      <c r="G57" s="2">
        <v>3209</v>
      </c>
      <c r="H57" s="2">
        <v>3192</v>
      </c>
    </row>
    <row r="58" spans="2:8" s="4" customFormat="1" ht="9.75" customHeight="1">
      <c r="B58" s="6" t="s">
        <v>111</v>
      </c>
      <c r="C58" s="4">
        <f aca="true" t="shared" si="4" ref="C58:H58">C57/217651</f>
        <v>0.6122140490969488</v>
      </c>
      <c r="D58" s="4">
        <f t="shared" si="4"/>
        <v>0.3358863501660916</v>
      </c>
      <c r="E58" s="4">
        <f t="shared" si="4"/>
        <v>0.009166050236387611</v>
      </c>
      <c r="F58" s="4">
        <f t="shared" si="4"/>
        <v>0.013314894027594636</v>
      </c>
      <c r="G58" s="4">
        <f t="shared" si="4"/>
        <v>0.014743787071963832</v>
      </c>
      <c r="H58" s="4">
        <f t="shared" si="4"/>
        <v>0.014665680378220178</v>
      </c>
    </row>
    <row r="59" spans="2:8" ht="4.5" customHeight="1">
      <c r="B59" s="7"/>
      <c r="C59" s="2"/>
      <c r="D59" s="2"/>
      <c r="E59" s="2"/>
      <c r="F59" s="2"/>
      <c r="G59" s="2"/>
      <c r="H59" s="2"/>
    </row>
    <row r="60" spans="1:8" ht="9.75" customHeight="1">
      <c r="A60" s="3" t="s">
        <v>49</v>
      </c>
      <c r="B60" s="7"/>
      <c r="C60" s="2"/>
      <c r="D60" s="2"/>
      <c r="E60" s="2"/>
      <c r="F60" s="2"/>
      <c r="G60" s="2"/>
      <c r="H60" s="2"/>
    </row>
    <row r="61" spans="2:8" ht="9.75" customHeight="1">
      <c r="B61" s="5" t="s">
        <v>22</v>
      </c>
      <c r="C61" s="2">
        <v>127499</v>
      </c>
      <c r="D61" s="2">
        <v>66070</v>
      </c>
      <c r="E61" s="2">
        <v>2380</v>
      </c>
      <c r="F61" s="2">
        <v>3892</v>
      </c>
      <c r="G61" s="2">
        <v>2971</v>
      </c>
      <c r="H61" s="2">
        <v>3376</v>
      </c>
    </row>
    <row r="62" spans="1:8" ht="9.75" customHeight="1">
      <c r="A62" s="3" t="s">
        <v>110</v>
      </c>
      <c r="C62" s="2">
        <v>127499</v>
      </c>
      <c r="D62" s="2">
        <v>66070</v>
      </c>
      <c r="E62" s="2">
        <v>2380</v>
      </c>
      <c r="F62" s="2">
        <v>3892</v>
      </c>
      <c r="G62" s="2">
        <v>2971</v>
      </c>
      <c r="H62" s="2">
        <v>3376</v>
      </c>
    </row>
    <row r="63" spans="2:8" s="4" customFormat="1" ht="9.75" customHeight="1">
      <c r="B63" s="6" t="s">
        <v>111</v>
      </c>
      <c r="C63" s="4">
        <f aca="true" t="shared" si="5" ref="C63:H63">C62/206192</f>
        <v>0.6183508574532475</v>
      </c>
      <c r="D63" s="4">
        <f t="shared" si="5"/>
        <v>0.3204295025995189</v>
      </c>
      <c r="E63" s="4">
        <f t="shared" si="5"/>
        <v>0.011542639869636067</v>
      </c>
      <c r="F63" s="4">
        <f t="shared" si="5"/>
        <v>0.018875611080934274</v>
      </c>
      <c r="G63" s="4">
        <f t="shared" si="5"/>
        <v>0.014408900442306201</v>
      </c>
      <c r="H63" s="4">
        <f t="shared" si="5"/>
        <v>0.01637308915961822</v>
      </c>
    </row>
    <row r="64" spans="2:8" ht="4.5" customHeight="1">
      <c r="B64" s="7"/>
      <c r="C64" s="2"/>
      <c r="D64" s="2"/>
      <c r="E64" s="2"/>
      <c r="F64" s="2"/>
      <c r="G64" s="2"/>
      <c r="H64" s="2"/>
    </row>
    <row r="65" spans="1:8" ht="9.75" customHeight="1">
      <c r="A65" s="3" t="s">
        <v>51</v>
      </c>
      <c r="B65" s="7"/>
      <c r="C65" s="2"/>
      <c r="D65" s="2"/>
      <c r="E65" s="2"/>
      <c r="F65" s="2"/>
      <c r="G65" s="2"/>
      <c r="H65" s="2"/>
    </row>
    <row r="66" spans="2:8" ht="9.75" customHeight="1">
      <c r="B66" s="5" t="s">
        <v>50</v>
      </c>
      <c r="C66" s="2">
        <v>191759</v>
      </c>
      <c r="D66" s="2">
        <v>79348</v>
      </c>
      <c r="E66" s="2">
        <v>2228</v>
      </c>
      <c r="F66" s="2">
        <v>4876</v>
      </c>
      <c r="G66" s="2">
        <v>3238</v>
      </c>
      <c r="H66" s="2">
        <v>2397</v>
      </c>
    </row>
    <row r="67" spans="1:8" ht="9.75" customHeight="1">
      <c r="A67" s="3" t="s">
        <v>110</v>
      </c>
      <c r="C67" s="2">
        <v>191759</v>
      </c>
      <c r="D67" s="2">
        <v>79348</v>
      </c>
      <c r="E67" s="2">
        <v>2228</v>
      </c>
      <c r="F67" s="2">
        <v>4876</v>
      </c>
      <c r="G67" s="2">
        <v>3238</v>
      </c>
      <c r="H67" s="2">
        <v>2397</v>
      </c>
    </row>
    <row r="68" spans="2:8" s="4" customFormat="1" ht="9.75" customHeight="1">
      <c r="B68" s="6" t="s">
        <v>111</v>
      </c>
      <c r="C68" s="4">
        <f aca="true" t="shared" si="6" ref="C68:H68">C67/283846</f>
        <v>0.6755740789019398</v>
      </c>
      <c r="D68" s="4">
        <f t="shared" si="6"/>
        <v>0.27954595097341517</v>
      </c>
      <c r="E68" s="4">
        <f t="shared" si="6"/>
        <v>0.007849326747602574</v>
      </c>
      <c r="F68" s="4">
        <f t="shared" si="6"/>
        <v>0.01717832909394531</v>
      </c>
      <c r="G68" s="4">
        <f t="shared" si="6"/>
        <v>0.011407594258858678</v>
      </c>
      <c r="H68" s="4">
        <f t="shared" si="6"/>
        <v>0.008444720024238496</v>
      </c>
    </row>
    <row r="69" spans="2:8" ht="4.5" customHeight="1">
      <c r="B69" s="7"/>
      <c r="C69" s="2"/>
      <c r="D69" s="2"/>
      <c r="E69" s="2"/>
      <c r="F69" s="2"/>
      <c r="G69" s="2"/>
      <c r="H69" s="2"/>
    </row>
    <row r="70" spans="1:8" ht="9.75" customHeight="1">
      <c r="A70" s="3" t="s">
        <v>53</v>
      </c>
      <c r="B70" s="7"/>
      <c r="C70" s="2"/>
      <c r="D70" s="2"/>
      <c r="E70" s="2"/>
      <c r="F70" s="2"/>
      <c r="G70" s="2"/>
      <c r="H70" s="2"/>
    </row>
    <row r="71" spans="2:8" ht="9.75" customHeight="1">
      <c r="B71" s="5" t="s">
        <v>33</v>
      </c>
      <c r="C71" s="2">
        <v>81741</v>
      </c>
      <c r="D71" s="2">
        <v>9940</v>
      </c>
      <c r="E71" s="2">
        <v>557</v>
      </c>
      <c r="F71" s="2">
        <v>5922</v>
      </c>
      <c r="G71" s="2">
        <v>1061</v>
      </c>
      <c r="H71" s="2">
        <v>1050</v>
      </c>
    </row>
    <row r="72" spans="2:8" ht="9.75" customHeight="1">
      <c r="B72" s="5" t="s">
        <v>52</v>
      </c>
      <c r="C72" s="2">
        <v>107043</v>
      </c>
      <c r="D72" s="2">
        <v>28388</v>
      </c>
      <c r="E72" s="2">
        <v>893</v>
      </c>
      <c r="F72" s="2">
        <v>3090</v>
      </c>
      <c r="G72" s="2">
        <v>1643</v>
      </c>
      <c r="H72" s="2">
        <v>1321</v>
      </c>
    </row>
    <row r="73" spans="1:8" ht="9.75" customHeight="1">
      <c r="A73" s="3" t="s">
        <v>110</v>
      </c>
      <c r="C73" s="2">
        <v>188784</v>
      </c>
      <c r="D73" s="2">
        <v>38328</v>
      </c>
      <c r="E73" s="2">
        <v>1450</v>
      </c>
      <c r="F73" s="2">
        <v>9012</v>
      </c>
      <c r="G73" s="2">
        <v>2704</v>
      </c>
      <c r="H73" s="2">
        <v>2371</v>
      </c>
    </row>
    <row r="74" spans="2:8" s="4" customFormat="1" ht="9.75" customHeight="1">
      <c r="B74" s="6" t="s">
        <v>111</v>
      </c>
      <c r="C74" s="4">
        <f aca="true" t="shared" si="7" ref="C74:H74">C73/242674</f>
        <v>0.7779325350058103</v>
      </c>
      <c r="D74" s="4">
        <f t="shared" si="7"/>
        <v>0.15794028202444432</v>
      </c>
      <c r="E74" s="4">
        <f t="shared" si="7"/>
        <v>0.005975094159242441</v>
      </c>
      <c r="F74" s="4">
        <f t="shared" si="7"/>
        <v>0.03713624038833991</v>
      </c>
      <c r="G74" s="4">
        <f t="shared" si="7"/>
        <v>0.011142520418339007</v>
      </c>
      <c r="H74" s="4">
        <f t="shared" si="7"/>
        <v>0.009770309139009536</v>
      </c>
    </row>
    <row r="75" spans="2:8" ht="4.5" customHeight="1">
      <c r="B75" s="7"/>
      <c r="C75" s="2"/>
      <c r="D75" s="2"/>
      <c r="E75" s="2"/>
      <c r="F75" s="2"/>
      <c r="G75" s="2"/>
      <c r="H75" s="2"/>
    </row>
    <row r="76" spans="1:8" ht="9.75" customHeight="1">
      <c r="A76" s="3" t="s">
        <v>55</v>
      </c>
      <c r="B76" s="7"/>
      <c r="C76" s="2"/>
      <c r="D76" s="2"/>
      <c r="E76" s="2"/>
      <c r="F76" s="2"/>
      <c r="G76" s="2"/>
      <c r="H76" s="2"/>
    </row>
    <row r="77" spans="2:8" ht="9.75" customHeight="1">
      <c r="B77" s="5" t="s">
        <v>54</v>
      </c>
      <c r="C77" s="2">
        <v>187636</v>
      </c>
      <c r="D77" s="2">
        <v>29606</v>
      </c>
      <c r="E77" s="2">
        <v>1088</v>
      </c>
      <c r="F77" s="2">
        <v>14998</v>
      </c>
      <c r="G77" s="2">
        <v>2496</v>
      </c>
      <c r="H77" s="2">
        <v>3925</v>
      </c>
    </row>
    <row r="78" spans="2:8" ht="9.75" customHeight="1">
      <c r="B78" s="5" t="s">
        <v>50</v>
      </c>
      <c r="C78" s="2">
        <v>13757</v>
      </c>
      <c r="D78" s="2">
        <v>1416</v>
      </c>
      <c r="E78" s="2">
        <v>127</v>
      </c>
      <c r="F78" s="2">
        <v>529</v>
      </c>
      <c r="G78" s="2">
        <v>161</v>
      </c>
      <c r="H78" s="2">
        <v>262</v>
      </c>
    </row>
    <row r="79" spans="1:8" ht="9.75" customHeight="1">
      <c r="A79" s="3" t="s">
        <v>110</v>
      </c>
      <c r="C79" s="2">
        <v>201393</v>
      </c>
      <c r="D79" s="2">
        <v>31022</v>
      </c>
      <c r="E79" s="2">
        <v>1215</v>
      </c>
      <c r="F79" s="2">
        <v>15527</v>
      </c>
      <c r="G79" s="2">
        <v>2657</v>
      </c>
      <c r="H79" s="2">
        <v>4187</v>
      </c>
    </row>
    <row r="80" spans="2:8" s="4" customFormat="1" ht="9.75" customHeight="1">
      <c r="B80" s="6" t="s">
        <v>111</v>
      </c>
      <c r="C80" s="4">
        <f aca="true" t="shared" si="8" ref="C80:H80">C79/256001</f>
        <v>0.7866883332486982</v>
      </c>
      <c r="D80" s="4">
        <f t="shared" si="8"/>
        <v>0.12117921414369476</v>
      </c>
      <c r="E80" s="4">
        <f t="shared" si="8"/>
        <v>0.004746075210643709</v>
      </c>
      <c r="F80" s="4">
        <f t="shared" si="8"/>
        <v>0.060652106827707705</v>
      </c>
      <c r="G80" s="4">
        <f t="shared" si="8"/>
        <v>0.01037886570755583</v>
      </c>
      <c r="H80" s="4">
        <f t="shared" si="8"/>
        <v>0.01635540486169976</v>
      </c>
    </row>
    <row r="81" spans="2:8" ht="4.5" customHeight="1">
      <c r="B81" s="7"/>
      <c r="C81" s="2"/>
      <c r="D81" s="2"/>
      <c r="E81" s="2"/>
      <c r="F81" s="2"/>
      <c r="G81" s="2"/>
      <c r="H81" s="2"/>
    </row>
    <row r="82" spans="1:8" ht="9.75" customHeight="1">
      <c r="A82" s="3" t="s">
        <v>57</v>
      </c>
      <c r="B82" s="7"/>
      <c r="C82" s="2"/>
      <c r="D82" s="2"/>
      <c r="E82" s="2"/>
      <c r="F82" s="2"/>
      <c r="G82" s="2"/>
      <c r="H82" s="2"/>
    </row>
    <row r="83" spans="2:8" ht="9.75" customHeight="1">
      <c r="B83" s="5" t="s">
        <v>54</v>
      </c>
      <c r="C83" s="2">
        <v>119859</v>
      </c>
      <c r="D83" s="2">
        <v>36944</v>
      </c>
      <c r="E83" s="2">
        <v>1247</v>
      </c>
      <c r="F83" s="2">
        <v>2608</v>
      </c>
      <c r="G83" s="2">
        <v>1921</v>
      </c>
      <c r="H83" s="2">
        <v>1832</v>
      </c>
    </row>
    <row r="84" spans="2:8" ht="9.75" customHeight="1">
      <c r="B84" s="5" t="s">
        <v>56</v>
      </c>
      <c r="C84" s="2">
        <v>21022</v>
      </c>
      <c r="D84" s="2">
        <v>7637</v>
      </c>
      <c r="E84" s="2">
        <v>260</v>
      </c>
      <c r="F84" s="2">
        <v>409</v>
      </c>
      <c r="G84" s="2">
        <v>481</v>
      </c>
      <c r="H84" s="2">
        <v>398</v>
      </c>
    </row>
    <row r="85" spans="1:8" ht="9.75" customHeight="1">
      <c r="A85" s="3" t="s">
        <v>110</v>
      </c>
      <c r="C85" s="2">
        <v>140881</v>
      </c>
      <c r="D85" s="2">
        <v>44581</v>
      </c>
      <c r="E85" s="2">
        <v>1507</v>
      </c>
      <c r="F85" s="2">
        <v>3017</v>
      </c>
      <c r="G85" s="2">
        <v>2402</v>
      </c>
      <c r="H85" s="2">
        <v>2230</v>
      </c>
    </row>
    <row r="86" spans="2:8" s="4" customFormat="1" ht="9.75" customHeight="1">
      <c r="B86" s="6" t="s">
        <v>111</v>
      </c>
      <c r="C86" s="4">
        <f aca="true" t="shared" si="9" ref="C86:H86">C85/194618</f>
        <v>0.7238847383078646</v>
      </c>
      <c r="D86" s="4">
        <f t="shared" si="9"/>
        <v>0.22906925361477357</v>
      </c>
      <c r="E86" s="4">
        <f t="shared" si="9"/>
        <v>0.007743374199714312</v>
      </c>
      <c r="F86" s="4">
        <f t="shared" si="9"/>
        <v>0.015502163212035886</v>
      </c>
      <c r="G86" s="4">
        <f t="shared" si="9"/>
        <v>0.012342126627547297</v>
      </c>
      <c r="H86" s="4">
        <f t="shared" si="9"/>
        <v>0.011458344038064311</v>
      </c>
    </row>
    <row r="87" spans="2:8" ht="4.5" customHeight="1">
      <c r="B87" s="7"/>
      <c r="C87" s="2"/>
      <c r="D87" s="2"/>
      <c r="E87" s="2"/>
      <c r="F87" s="2"/>
      <c r="G87" s="2"/>
      <c r="H87" s="2"/>
    </row>
    <row r="88" spans="1:8" ht="9.75" customHeight="1">
      <c r="A88" s="3" t="s">
        <v>59</v>
      </c>
      <c r="B88" s="7"/>
      <c r="C88" s="2"/>
      <c r="D88" s="2"/>
      <c r="E88" s="2"/>
      <c r="F88" s="2"/>
      <c r="G88" s="2"/>
      <c r="H88" s="2"/>
    </row>
    <row r="89" spans="2:8" ht="9.75" customHeight="1">
      <c r="B89" s="5" t="s">
        <v>52</v>
      </c>
      <c r="C89" s="2">
        <v>45039</v>
      </c>
      <c r="D89" s="2">
        <v>12655</v>
      </c>
      <c r="E89" s="2">
        <v>320</v>
      </c>
      <c r="F89" s="2">
        <v>1410</v>
      </c>
      <c r="G89" s="2">
        <v>934</v>
      </c>
      <c r="H89" s="2">
        <v>576</v>
      </c>
    </row>
    <row r="90" spans="2:8" ht="9.75" customHeight="1">
      <c r="B90" s="5" t="s">
        <v>56</v>
      </c>
      <c r="C90" s="2">
        <v>110265</v>
      </c>
      <c r="D90" s="2">
        <v>38705</v>
      </c>
      <c r="E90" s="2">
        <v>1017</v>
      </c>
      <c r="F90" s="2">
        <v>2618</v>
      </c>
      <c r="G90" s="2">
        <v>2507</v>
      </c>
      <c r="H90" s="2">
        <v>1526</v>
      </c>
    </row>
    <row r="91" spans="2:8" ht="9.75" customHeight="1">
      <c r="B91" s="5" t="s">
        <v>58</v>
      </c>
      <c r="C91" s="2">
        <v>41299</v>
      </c>
      <c r="D91" s="2">
        <v>8324</v>
      </c>
      <c r="E91" s="2">
        <v>319</v>
      </c>
      <c r="F91" s="2">
        <v>2600</v>
      </c>
      <c r="G91" s="2">
        <v>1048</v>
      </c>
      <c r="H91" s="2">
        <v>894</v>
      </c>
    </row>
    <row r="92" spans="1:8" ht="9.75" customHeight="1">
      <c r="A92" s="3" t="s">
        <v>110</v>
      </c>
      <c r="C92" s="2">
        <v>196603</v>
      </c>
      <c r="D92" s="2">
        <v>59684</v>
      </c>
      <c r="E92" s="2">
        <v>1656</v>
      </c>
      <c r="F92" s="2">
        <v>6628</v>
      </c>
      <c r="G92" s="2">
        <v>4489</v>
      </c>
      <c r="H92" s="2">
        <v>2996</v>
      </c>
    </row>
    <row r="93" spans="2:8" s="4" customFormat="1" ht="9.75" customHeight="1">
      <c r="B93" s="6" t="s">
        <v>111</v>
      </c>
      <c r="C93" s="4">
        <f aca="true" t="shared" si="10" ref="C93:H93">C92/272056</f>
        <v>0.722656364866057</v>
      </c>
      <c r="D93" s="4">
        <f t="shared" si="10"/>
        <v>0.2193813038492075</v>
      </c>
      <c r="E93" s="4">
        <f t="shared" si="10"/>
        <v>0.006086982091922251</v>
      </c>
      <c r="F93" s="4">
        <f t="shared" si="10"/>
        <v>0.024362631222983502</v>
      </c>
      <c r="G93" s="4">
        <f t="shared" si="10"/>
        <v>0.016500279354250594</v>
      </c>
      <c r="H93" s="4">
        <f t="shared" si="10"/>
        <v>0.011012438615579146</v>
      </c>
    </row>
    <row r="94" spans="2:8" ht="4.5" customHeight="1">
      <c r="B94" s="7"/>
      <c r="C94" s="2"/>
      <c r="D94" s="2"/>
      <c r="E94" s="2"/>
      <c r="F94" s="2"/>
      <c r="G94" s="2"/>
      <c r="H94" s="2"/>
    </row>
    <row r="95" spans="1:8" ht="9.75" customHeight="1">
      <c r="A95" s="3" t="s">
        <v>65</v>
      </c>
      <c r="B95" s="7"/>
      <c r="C95" s="2"/>
      <c r="D95" s="2"/>
      <c r="E95" s="2"/>
      <c r="F95" s="2"/>
      <c r="G95" s="2"/>
      <c r="H95" s="2"/>
    </row>
    <row r="96" spans="2:8" ht="9.75" customHeight="1">
      <c r="B96" s="5" t="s">
        <v>60</v>
      </c>
      <c r="C96" s="2">
        <v>5213</v>
      </c>
      <c r="D96" s="2">
        <v>4273</v>
      </c>
      <c r="E96" s="2">
        <v>87</v>
      </c>
      <c r="F96" s="2">
        <v>73</v>
      </c>
      <c r="G96" s="2">
        <v>155</v>
      </c>
      <c r="H96" s="2">
        <v>201</v>
      </c>
    </row>
    <row r="97" spans="2:8" ht="9.75" customHeight="1">
      <c r="B97" s="5" t="s">
        <v>61</v>
      </c>
      <c r="C97" s="2">
        <v>22081</v>
      </c>
      <c r="D97" s="2">
        <v>16914</v>
      </c>
      <c r="E97" s="2">
        <v>477</v>
      </c>
      <c r="F97" s="2">
        <v>316</v>
      </c>
      <c r="G97" s="2">
        <v>441</v>
      </c>
      <c r="H97" s="2">
        <v>787</v>
      </c>
    </row>
    <row r="98" spans="2:8" ht="9.75" customHeight="1">
      <c r="B98" s="5" t="s">
        <v>62</v>
      </c>
      <c r="C98" s="2">
        <v>20761</v>
      </c>
      <c r="D98" s="2">
        <v>7990</v>
      </c>
      <c r="E98" s="2">
        <v>290</v>
      </c>
      <c r="F98" s="2">
        <v>330</v>
      </c>
      <c r="G98" s="2">
        <v>478</v>
      </c>
      <c r="H98" s="2">
        <v>586</v>
      </c>
    </row>
    <row r="99" spans="2:8" ht="9.75" customHeight="1">
      <c r="B99" s="5" t="s">
        <v>63</v>
      </c>
      <c r="C99" s="2">
        <v>8626</v>
      </c>
      <c r="D99" s="2">
        <v>4768</v>
      </c>
      <c r="E99" s="2">
        <v>125</v>
      </c>
      <c r="F99" s="2">
        <v>171</v>
      </c>
      <c r="G99" s="2">
        <v>273</v>
      </c>
      <c r="H99" s="2">
        <v>238</v>
      </c>
    </row>
    <row r="100" spans="2:8" ht="9.75" customHeight="1">
      <c r="B100" s="5" t="s">
        <v>64</v>
      </c>
      <c r="C100" s="2">
        <v>32906</v>
      </c>
      <c r="D100" s="2">
        <v>26246</v>
      </c>
      <c r="E100" s="2">
        <v>782</v>
      </c>
      <c r="F100" s="2">
        <v>526</v>
      </c>
      <c r="G100" s="2">
        <v>714</v>
      </c>
      <c r="H100" s="2">
        <v>839</v>
      </c>
    </row>
    <row r="101" spans="1:8" ht="9.75" customHeight="1">
      <c r="A101" s="3" t="s">
        <v>110</v>
      </c>
      <c r="C101" s="2">
        <v>89587</v>
      </c>
      <c r="D101" s="2">
        <v>60191</v>
      </c>
      <c r="E101" s="2">
        <v>1761</v>
      </c>
      <c r="F101" s="2">
        <v>1416</v>
      </c>
      <c r="G101" s="2">
        <v>2061</v>
      </c>
      <c r="H101" s="2">
        <v>2651</v>
      </c>
    </row>
    <row r="102" spans="2:8" s="4" customFormat="1" ht="9.75" customHeight="1">
      <c r="B102" s="6" t="s">
        <v>111</v>
      </c>
      <c r="C102" s="4">
        <f aca="true" t="shared" si="11" ref="C102:H102">C101/157667</f>
        <v>0.5682038727190851</v>
      </c>
      <c r="D102" s="4">
        <f t="shared" si="11"/>
        <v>0.38176029226153857</v>
      </c>
      <c r="E102" s="4">
        <f t="shared" si="11"/>
        <v>0.011169109579049515</v>
      </c>
      <c r="F102" s="4">
        <f t="shared" si="11"/>
        <v>0.008980953528639474</v>
      </c>
      <c r="G102" s="4">
        <f t="shared" si="11"/>
        <v>0.013071853970710421</v>
      </c>
      <c r="H102" s="4">
        <f t="shared" si="11"/>
        <v>0.01681391794097687</v>
      </c>
    </row>
    <row r="103" spans="2:8" ht="4.5" customHeight="1">
      <c r="B103" s="7"/>
      <c r="C103" s="2"/>
      <c r="D103" s="2"/>
      <c r="E103" s="2"/>
      <c r="F103" s="2"/>
      <c r="G103" s="2"/>
      <c r="H103" s="2"/>
    </row>
    <row r="104" spans="1:8" ht="9.75" customHeight="1">
      <c r="A104" s="3" t="s">
        <v>66</v>
      </c>
      <c r="B104" s="7"/>
      <c r="C104" s="2"/>
      <c r="D104" s="2"/>
      <c r="E104" s="2"/>
      <c r="F104" s="2"/>
      <c r="G104" s="2"/>
      <c r="H104" s="2"/>
    </row>
    <row r="105" spans="2:8" ht="9.75" customHeight="1">
      <c r="B105" s="5" t="s">
        <v>56</v>
      </c>
      <c r="C105" s="2">
        <v>123635</v>
      </c>
      <c r="D105" s="2">
        <v>36805</v>
      </c>
      <c r="E105" s="2">
        <v>1382</v>
      </c>
      <c r="F105" s="2">
        <v>3325</v>
      </c>
      <c r="G105" s="2">
        <v>3025</v>
      </c>
      <c r="H105" s="2">
        <v>2534</v>
      </c>
    </row>
    <row r="106" spans="1:8" ht="9.75" customHeight="1">
      <c r="A106" s="3" t="s">
        <v>110</v>
      </c>
      <c r="C106" s="2">
        <v>123635</v>
      </c>
      <c r="D106" s="2">
        <v>36805</v>
      </c>
      <c r="E106" s="2">
        <v>1382</v>
      </c>
      <c r="F106" s="2">
        <v>3325</v>
      </c>
      <c r="G106" s="2">
        <v>3025</v>
      </c>
      <c r="H106" s="2">
        <v>2534</v>
      </c>
    </row>
    <row r="107" spans="2:8" s="4" customFormat="1" ht="9.75" customHeight="1">
      <c r="B107" s="6" t="s">
        <v>111</v>
      </c>
      <c r="C107" s="4">
        <f aca="true" t="shared" si="12" ref="C107:H107">C106/170706</f>
        <v>0.7242569095403794</v>
      </c>
      <c r="D107" s="4">
        <f t="shared" si="12"/>
        <v>0.2156046067507879</v>
      </c>
      <c r="E107" s="4">
        <f t="shared" si="12"/>
        <v>0.00809579042330088</v>
      </c>
      <c r="F107" s="4">
        <f t="shared" si="12"/>
        <v>0.01947793282017035</v>
      </c>
      <c r="G107" s="4">
        <f t="shared" si="12"/>
        <v>0.01772052534767378</v>
      </c>
      <c r="H107" s="4">
        <f t="shared" si="12"/>
        <v>0.01484423511768772</v>
      </c>
    </row>
    <row r="108" spans="2:8" ht="4.5" customHeight="1">
      <c r="B108" s="7"/>
      <c r="C108" s="2"/>
      <c r="D108" s="2"/>
      <c r="E108" s="2"/>
      <c r="F108" s="2"/>
      <c r="G108" s="2"/>
      <c r="H108" s="2"/>
    </row>
    <row r="109" spans="1:8" ht="9.75" customHeight="1">
      <c r="A109" s="3" t="s">
        <v>70</v>
      </c>
      <c r="B109" s="7"/>
      <c r="C109" s="2"/>
      <c r="D109" s="2"/>
      <c r="E109" s="2"/>
      <c r="F109" s="2"/>
      <c r="G109" s="2"/>
      <c r="H109" s="2"/>
    </row>
    <row r="110" spans="2:8" ht="9.75" customHeight="1">
      <c r="B110" s="5" t="s">
        <v>67</v>
      </c>
      <c r="C110" s="2">
        <v>59065</v>
      </c>
      <c r="D110" s="2">
        <v>63120</v>
      </c>
      <c r="E110" s="2">
        <v>944</v>
      </c>
      <c r="F110" s="2">
        <v>1072</v>
      </c>
      <c r="G110" s="2">
        <v>1560</v>
      </c>
      <c r="H110" s="2">
        <v>1748</v>
      </c>
    </row>
    <row r="111" spans="2:8" ht="9.75" customHeight="1">
      <c r="B111" s="5" t="s">
        <v>60</v>
      </c>
      <c r="C111" s="2">
        <v>7445</v>
      </c>
      <c r="D111" s="2">
        <v>11336</v>
      </c>
      <c r="E111" s="2">
        <v>265</v>
      </c>
      <c r="F111" s="2">
        <v>201</v>
      </c>
      <c r="G111" s="2">
        <v>298</v>
      </c>
      <c r="H111" s="2">
        <v>316</v>
      </c>
    </row>
    <row r="112" spans="2:8" ht="9.75" customHeight="1">
      <c r="B112" s="5" t="s">
        <v>68</v>
      </c>
      <c r="C112" s="2">
        <v>3249</v>
      </c>
      <c r="D112" s="2">
        <v>3842</v>
      </c>
      <c r="E112" s="2">
        <v>103</v>
      </c>
      <c r="F112" s="2">
        <v>124</v>
      </c>
      <c r="G112" s="2">
        <v>120</v>
      </c>
      <c r="H112" s="2">
        <v>121</v>
      </c>
    </row>
    <row r="113" spans="2:8" ht="9.75" customHeight="1">
      <c r="B113" s="5" t="s">
        <v>46</v>
      </c>
      <c r="C113" s="2">
        <v>18263</v>
      </c>
      <c r="D113" s="2">
        <v>24431</v>
      </c>
      <c r="E113" s="2">
        <v>532</v>
      </c>
      <c r="F113" s="2">
        <v>363</v>
      </c>
      <c r="G113" s="2">
        <v>729</v>
      </c>
      <c r="H113" s="2">
        <v>680</v>
      </c>
    </row>
    <row r="114" spans="2:8" ht="9.75" customHeight="1">
      <c r="B114" s="5" t="s">
        <v>64</v>
      </c>
      <c r="C114" s="2">
        <v>17750</v>
      </c>
      <c r="D114" s="2">
        <v>21267</v>
      </c>
      <c r="E114" s="2">
        <v>451</v>
      </c>
      <c r="F114" s="2">
        <v>305</v>
      </c>
      <c r="G114" s="2">
        <v>454</v>
      </c>
      <c r="H114" s="2">
        <v>517</v>
      </c>
    </row>
    <row r="115" spans="2:8" ht="9.75" customHeight="1">
      <c r="B115" s="5" t="s">
        <v>69</v>
      </c>
      <c r="C115" s="2">
        <v>9535</v>
      </c>
      <c r="D115" s="2">
        <v>10228</v>
      </c>
      <c r="E115" s="2">
        <v>252</v>
      </c>
      <c r="F115" s="2">
        <v>285</v>
      </c>
      <c r="G115" s="2">
        <v>367</v>
      </c>
      <c r="H115" s="2">
        <v>280</v>
      </c>
    </row>
    <row r="116" spans="1:8" ht="9.75" customHeight="1">
      <c r="A116" s="3" t="s">
        <v>110</v>
      </c>
      <c r="C116" s="2">
        <v>115307</v>
      </c>
      <c r="D116" s="2">
        <v>134224</v>
      </c>
      <c r="E116" s="2">
        <v>2547</v>
      </c>
      <c r="F116" s="2">
        <v>2350</v>
      </c>
      <c r="G116" s="2">
        <v>3528</v>
      </c>
      <c r="H116" s="2">
        <v>3662</v>
      </c>
    </row>
    <row r="117" spans="2:8" s="4" customFormat="1" ht="9.75" customHeight="1">
      <c r="B117" s="6" t="s">
        <v>111</v>
      </c>
      <c r="C117" s="4">
        <f aca="true" t="shared" si="13" ref="C117:H117">C116/261621</f>
        <v>0.44074061332996967</v>
      </c>
      <c r="D117" s="4">
        <f t="shared" si="13"/>
        <v>0.5130475000095558</v>
      </c>
      <c r="E117" s="4">
        <f t="shared" si="13"/>
        <v>0.009735457016065225</v>
      </c>
      <c r="F117" s="4">
        <f t="shared" si="13"/>
        <v>0.008982459359149304</v>
      </c>
      <c r="G117" s="4">
        <f t="shared" si="13"/>
        <v>0.013485156008118615</v>
      </c>
      <c r="H117" s="4">
        <f t="shared" si="13"/>
        <v>0.013997347307746702</v>
      </c>
    </row>
    <row r="118" spans="2:8" ht="4.5" customHeight="1">
      <c r="B118" s="7"/>
      <c r="C118" s="2"/>
      <c r="D118" s="2"/>
      <c r="E118" s="2"/>
      <c r="F118" s="2"/>
      <c r="G118" s="2"/>
      <c r="H118" s="2"/>
    </row>
    <row r="119" spans="1:8" ht="9.75" customHeight="1">
      <c r="A119" s="3" t="s">
        <v>73</v>
      </c>
      <c r="B119" s="7"/>
      <c r="C119" s="2"/>
      <c r="D119" s="2"/>
      <c r="E119" s="2"/>
      <c r="F119" s="2"/>
      <c r="G119" s="2"/>
      <c r="H119" s="2"/>
    </row>
    <row r="120" spans="2:8" ht="9.75" customHeight="1">
      <c r="B120" s="5" t="s">
        <v>62</v>
      </c>
      <c r="C120" s="2">
        <v>36126</v>
      </c>
      <c r="D120" s="2">
        <v>17410</v>
      </c>
      <c r="E120" s="2">
        <v>416</v>
      </c>
      <c r="F120" s="2">
        <v>999</v>
      </c>
      <c r="G120" s="2">
        <v>1012</v>
      </c>
      <c r="H120" s="2">
        <v>739</v>
      </c>
    </row>
    <row r="121" spans="2:8" ht="9.75" customHeight="1">
      <c r="B121" s="5" t="s">
        <v>71</v>
      </c>
      <c r="C121" s="2">
        <v>47891</v>
      </c>
      <c r="D121" s="2">
        <v>42742</v>
      </c>
      <c r="E121" s="2">
        <v>786</v>
      </c>
      <c r="F121" s="2">
        <v>1405</v>
      </c>
      <c r="G121" s="2">
        <v>1685</v>
      </c>
      <c r="H121" s="2">
        <v>1095</v>
      </c>
    </row>
    <row r="122" spans="2:8" ht="9.75" customHeight="1">
      <c r="B122" s="5" t="s">
        <v>72</v>
      </c>
      <c r="C122" s="2">
        <v>11095</v>
      </c>
      <c r="D122" s="2">
        <v>12098</v>
      </c>
      <c r="E122" s="2">
        <v>296</v>
      </c>
      <c r="F122" s="2">
        <v>203</v>
      </c>
      <c r="G122" s="2">
        <v>674</v>
      </c>
      <c r="H122" s="2">
        <v>448</v>
      </c>
    </row>
    <row r="123" spans="2:8" ht="9.75" customHeight="1">
      <c r="B123" s="5" t="s">
        <v>56</v>
      </c>
      <c r="C123" s="2">
        <v>43529</v>
      </c>
      <c r="D123" s="2">
        <v>23236</v>
      </c>
      <c r="E123" s="2">
        <v>414</v>
      </c>
      <c r="F123" s="2">
        <v>878</v>
      </c>
      <c r="G123" s="2">
        <v>1128</v>
      </c>
      <c r="H123" s="2">
        <v>583</v>
      </c>
    </row>
    <row r="124" spans="2:8" ht="9.75" customHeight="1">
      <c r="B124" s="5" t="s">
        <v>58</v>
      </c>
      <c r="C124" s="2">
        <v>23915</v>
      </c>
      <c r="D124" s="2">
        <v>8955</v>
      </c>
      <c r="E124" s="2">
        <v>213</v>
      </c>
      <c r="F124" s="2">
        <v>785</v>
      </c>
      <c r="G124" s="2">
        <v>622</v>
      </c>
      <c r="H124" s="2">
        <v>404</v>
      </c>
    </row>
    <row r="125" spans="1:8" ht="9.75" customHeight="1">
      <c r="A125" s="3" t="s">
        <v>110</v>
      </c>
      <c r="C125" s="2">
        <v>162556</v>
      </c>
      <c r="D125" s="2">
        <v>104441</v>
      </c>
      <c r="E125" s="2">
        <v>2125</v>
      </c>
      <c r="F125" s="2">
        <v>4270</v>
      </c>
      <c r="G125" s="2">
        <v>5121</v>
      </c>
      <c r="H125" s="2">
        <v>3269</v>
      </c>
    </row>
    <row r="126" spans="2:8" s="4" customFormat="1" ht="9.75" customHeight="1">
      <c r="B126" s="6" t="s">
        <v>111</v>
      </c>
      <c r="C126" s="4">
        <f aca="true" t="shared" si="14" ref="C126:H126">C125/281788</f>
        <v>0.5768733941828609</v>
      </c>
      <c r="D126" s="4">
        <f t="shared" si="14"/>
        <v>0.3706367907788834</v>
      </c>
      <c r="E126" s="4">
        <f t="shared" si="14"/>
        <v>0.007541130211364572</v>
      </c>
      <c r="F126" s="4">
        <f t="shared" si="14"/>
        <v>0.015153235765894928</v>
      </c>
      <c r="G126" s="4">
        <f t="shared" si="14"/>
        <v>0.018173236617599047</v>
      </c>
      <c r="H126" s="4">
        <f t="shared" si="14"/>
        <v>0.011600919840447428</v>
      </c>
    </row>
    <row r="127" spans="2:8" ht="4.5" customHeight="1">
      <c r="B127" s="7"/>
      <c r="C127" s="2"/>
      <c r="D127" s="2"/>
      <c r="E127" s="2"/>
      <c r="F127" s="2"/>
      <c r="G127" s="2"/>
      <c r="H127" s="2"/>
    </row>
    <row r="128" spans="1:8" ht="9.75" customHeight="1">
      <c r="A128" s="3" t="s">
        <v>77</v>
      </c>
      <c r="B128" s="7"/>
      <c r="C128" s="2"/>
      <c r="D128" s="2"/>
      <c r="E128" s="2"/>
      <c r="F128" s="2"/>
      <c r="G128" s="2"/>
      <c r="H128" s="2"/>
    </row>
    <row r="129" spans="2:8" ht="9.75" customHeight="1">
      <c r="B129" s="5" t="s">
        <v>67</v>
      </c>
      <c r="C129" s="2">
        <v>30266</v>
      </c>
      <c r="D129" s="2">
        <v>13166</v>
      </c>
      <c r="E129" s="2">
        <v>544</v>
      </c>
      <c r="F129" s="2">
        <v>468</v>
      </c>
      <c r="G129" s="2">
        <v>671</v>
      </c>
      <c r="H129" s="2">
        <v>983</v>
      </c>
    </row>
    <row r="130" spans="2:8" ht="9.75" customHeight="1">
      <c r="B130" s="5" t="s">
        <v>74</v>
      </c>
      <c r="C130" s="2">
        <v>14685</v>
      </c>
      <c r="D130" s="2">
        <v>6973</v>
      </c>
      <c r="E130" s="2">
        <v>380</v>
      </c>
      <c r="F130" s="2">
        <v>155</v>
      </c>
      <c r="G130" s="2">
        <v>377</v>
      </c>
      <c r="H130" s="2">
        <v>554</v>
      </c>
    </row>
    <row r="131" spans="2:8" ht="9.75" customHeight="1">
      <c r="B131" s="5" t="s">
        <v>75</v>
      </c>
      <c r="C131" s="2">
        <v>10660</v>
      </c>
      <c r="D131" s="2">
        <v>11016</v>
      </c>
      <c r="E131" s="2">
        <v>260</v>
      </c>
      <c r="F131" s="2">
        <v>118</v>
      </c>
      <c r="G131" s="2">
        <v>303</v>
      </c>
      <c r="H131" s="2">
        <v>316</v>
      </c>
    </row>
    <row r="132" spans="2:8" ht="9.75" customHeight="1">
      <c r="B132" s="5" t="s">
        <v>76</v>
      </c>
      <c r="C132" s="2">
        <v>6068</v>
      </c>
      <c r="D132" s="2">
        <v>4877</v>
      </c>
      <c r="E132" s="2">
        <v>138</v>
      </c>
      <c r="F132" s="2">
        <v>63</v>
      </c>
      <c r="G132" s="2">
        <v>117</v>
      </c>
      <c r="H132" s="2">
        <v>159</v>
      </c>
    </row>
    <row r="133" spans="1:8" ht="9.75" customHeight="1">
      <c r="A133" s="3" t="s">
        <v>110</v>
      </c>
      <c r="C133" s="2">
        <v>61679</v>
      </c>
      <c r="D133" s="2">
        <v>36032</v>
      </c>
      <c r="E133" s="2">
        <v>1322</v>
      </c>
      <c r="F133" s="2">
        <v>804</v>
      </c>
      <c r="G133" s="2">
        <v>1468</v>
      </c>
      <c r="H133" s="2">
        <v>2012</v>
      </c>
    </row>
    <row r="134" spans="2:8" s="4" customFormat="1" ht="9.75" customHeight="1">
      <c r="B134" s="6" t="s">
        <v>111</v>
      </c>
      <c r="C134" s="4">
        <f aca="true" t="shared" si="15" ref="C134:H134">C133/103317</f>
        <v>0.5969879109923827</v>
      </c>
      <c r="D134" s="4">
        <f t="shared" si="15"/>
        <v>0.34875189949379093</v>
      </c>
      <c r="E134" s="4">
        <f t="shared" si="15"/>
        <v>0.012795570912821705</v>
      </c>
      <c r="F134" s="4">
        <f t="shared" si="15"/>
        <v>0.007781875199628328</v>
      </c>
      <c r="G134" s="4">
        <f t="shared" si="15"/>
        <v>0.014208697503798988</v>
      </c>
      <c r="H134" s="4">
        <f t="shared" si="15"/>
        <v>0.01947404589757736</v>
      </c>
    </row>
    <row r="135" spans="2:8" ht="4.5" customHeight="1">
      <c r="B135" s="7"/>
      <c r="C135" s="2"/>
      <c r="D135" s="2"/>
      <c r="E135" s="2"/>
      <c r="F135" s="2"/>
      <c r="G135" s="2"/>
      <c r="H135" s="2"/>
    </row>
    <row r="136" spans="1:8" ht="9.75" customHeight="1">
      <c r="A136" s="3" t="s">
        <v>81</v>
      </c>
      <c r="B136" s="7"/>
      <c r="C136" s="2"/>
      <c r="D136" s="2"/>
      <c r="E136" s="2"/>
      <c r="F136" s="2"/>
      <c r="G136" s="2"/>
      <c r="H136" s="2"/>
    </row>
    <row r="137" spans="2:8" ht="9.75" customHeight="1">
      <c r="B137" s="5" t="s">
        <v>74</v>
      </c>
      <c r="C137" s="2">
        <v>0</v>
      </c>
      <c r="D137" s="2">
        <v>4</v>
      </c>
      <c r="E137" s="2">
        <v>0</v>
      </c>
      <c r="F137" s="2">
        <v>0</v>
      </c>
      <c r="G137" s="2">
        <v>1</v>
      </c>
      <c r="H137" s="2">
        <v>1</v>
      </c>
    </row>
    <row r="138" spans="2:8" ht="9.75" customHeight="1">
      <c r="B138" s="5" t="s">
        <v>78</v>
      </c>
      <c r="C138" s="2">
        <v>64832</v>
      </c>
      <c r="D138" s="2">
        <v>65553</v>
      </c>
      <c r="E138" s="2">
        <v>1507</v>
      </c>
      <c r="F138" s="2">
        <v>1186</v>
      </c>
      <c r="G138" s="2">
        <v>2411</v>
      </c>
      <c r="H138" s="2">
        <v>1782</v>
      </c>
    </row>
    <row r="139" spans="2:8" ht="9.75" customHeight="1">
      <c r="B139" s="5" t="s">
        <v>79</v>
      </c>
      <c r="C139" s="2">
        <v>22079</v>
      </c>
      <c r="D139" s="2">
        <v>31985</v>
      </c>
      <c r="E139" s="2">
        <v>802</v>
      </c>
      <c r="F139" s="2">
        <v>389</v>
      </c>
      <c r="G139" s="2">
        <v>1025</v>
      </c>
      <c r="H139" s="2">
        <v>1073</v>
      </c>
    </row>
    <row r="140" spans="2:8" ht="9.75" customHeight="1">
      <c r="B140" s="5" t="s">
        <v>80</v>
      </c>
      <c r="C140" s="2">
        <v>6946</v>
      </c>
      <c r="D140" s="2">
        <v>3905</v>
      </c>
      <c r="E140" s="2">
        <v>104</v>
      </c>
      <c r="F140" s="2">
        <v>140</v>
      </c>
      <c r="G140" s="2">
        <v>194</v>
      </c>
      <c r="H140" s="2">
        <v>145</v>
      </c>
    </row>
    <row r="141" spans="1:8" ht="9.75" customHeight="1">
      <c r="A141" s="3" t="s">
        <v>110</v>
      </c>
      <c r="C141" s="2">
        <v>93857</v>
      </c>
      <c r="D141" s="2">
        <v>101447</v>
      </c>
      <c r="E141" s="2">
        <v>2413</v>
      </c>
      <c r="F141" s="2">
        <v>1715</v>
      </c>
      <c r="G141" s="2">
        <v>3631</v>
      </c>
      <c r="H141" s="2">
        <v>3001</v>
      </c>
    </row>
    <row r="142" spans="2:8" s="4" customFormat="1" ht="9.75" customHeight="1">
      <c r="B142" s="6" t="s">
        <v>111</v>
      </c>
      <c r="C142" s="4">
        <f aca="true" t="shared" si="16" ref="C142:H142">C141/206064</f>
        <v>0.4554749980588555</v>
      </c>
      <c r="D142" s="4">
        <f t="shared" si="16"/>
        <v>0.4923082149235189</v>
      </c>
      <c r="E142" s="4">
        <f t="shared" si="16"/>
        <v>0.011709954188989829</v>
      </c>
      <c r="F142" s="4">
        <f t="shared" si="16"/>
        <v>0.008322657038589953</v>
      </c>
      <c r="G142" s="4">
        <f t="shared" si="16"/>
        <v>0.01762073918782514</v>
      </c>
      <c r="H142" s="4">
        <f t="shared" si="16"/>
        <v>0.01456343660222067</v>
      </c>
    </row>
    <row r="143" spans="2:8" ht="4.5" customHeight="1">
      <c r="B143" s="7"/>
      <c r="C143" s="2"/>
      <c r="D143" s="2"/>
      <c r="E143" s="2"/>
      <c r="F143" s="2"/>
      <c r="G143" s="2"/>
      <c r="H143" s="2"/>
    </row>
    <row r="144" spans="1:8" ht="9.75" customHeight="1">
      <c r="A144" s="3" t="s">
        <v>83</v>
      </c>
      <c r="B144" s="7"/>
      <c r="C144" s="2"/>
      <c r="D144" s="2"/>
      <c r="E144" s="2"/>
      <c r="F144" s="2"/>
      <c r="G144" s="2"/>
      <c r="H144" s="2"/>
    </row>
    <row r="145" spans="2:8" ht="9.75" customHeight="1">
      <c r="B145" s="5" t="s">
        <v>82</v>
      </c>
      <c r="C145" s="2">
        <v>2641</v>
      </c>
      <c r="D145" s="2">
        <v>3281</v>
      </c>
      <c r="E145" s="2">
        <v>76</v>
      </c>
      <c r="F145" s="2">
        <v>98</v>
      </c>
      <c r="G145" s="2">
        <v>161</v>
      </c>
      <c r="H145" s="2">
        <v>121</v>
      </c>
    </row>
    <row r="146" spans="2:8" ht="9.75" customHeight="1">
      <c r="B146" s="5" t="s">
        <v>74</v>
      </c>
      <c r="C146" s="2">
        <v>43645</v>
      </c>
      <c r="D146" s="2">
        <v>74967</v>
      </c>
      <c r="E146" s="2">
        <v>1536</v>
      </c>
      <c r="F146" s="2">
        <v>926</v>
      </c>
      <c r="G146" s="2">
        <v>2438</v>
      </c>
      <c r="H146" s="2">
        <v>1834</v>
      </c>
    </row>
    <row r="147" spans="2:8" ht="9.75" customHeight="1">
      <c r="B147" s="5" t="s">
        <v>79</v>
      </c>
      <c r="C147" s="2">
        <v>11464</v>
      </c>
      <c r="D147" s="2">
        <v>12793</v>
      </c>
      <c r="E147" s="2">
        <v>479</v>
      </c>
      <c r="F147" s="2">
        <v>300</v>
      </c>
      <c r="G147" s="2">
        <v>600</v>
      </c>
      <c r="H147" s="2">
        <v>574</v>
      </c>
    </row>
    <row r="148" spans="2:8" ht="9.75" customHeight="1">
      <c r="B148" s="5" t="s">
        <v>76</v>
      </c>
      <c r="C148" s="2">
        <v>22626</v>
      </c>
      <c r="D148" s="2">
        <v>31649</v>
      </c>
      <c r="E148" s="2">
        <v>522</v>
      </c>
      <c r="F148" s="2">
        <v>436</v>
      </c>
      <c r="G148" s="2">
        <v>754</v>
      </c>
      <c r="H148" s="2">
        <v>767</v>
      </c>
    </row>
    <row r="149" spans="1:8" ht="9.75" customHeight="1">
      <c r="A149" s="3" t="s">
        <v>110</v>
      </c>
      <c r="C149" s="2">
        <v>80376</v>
      </c>
      <c r="D149" s="2">
        <v>122690</v>
      </c>
      <c r="E149" s="2">
        <v>2613</v>
      </c>
      <c r="F149" s="2">
        <v>1760</v>
      </c>
      <c r="G149" s="2">
        <v>3953</v>
      </c>
      <c r="H149" s="2">
        <v>3296</v>
      </c>
    </row>
    <row r="150" spans="2:8" s="4" customFormat="1" ht="9.75" customHeight="1">
      <c r="B150" s="6" t="s">
        <v>111</v>
      </c>
      <c r="C150" s="4">
        <f aca="true" t="shared" si="17" ref="C150:H150">C149/214688</f>
        <v>0.37438515427038305</v>
      </c>
      <c r="D150" s="4">
        <f t="shared" si="17"/>
        <v>0.5714804739901624</v>
      </c>
      <c r="E150" s="4">
        <f t="shared" si="17"/>
        <v>0.012171150693098822</v>
      </c>
      <c r="F150" s="4">
        <f t="shared" si="17"/>
        <v>0.008197943061559099</v>
      </c>
      <c r="G150" s="4">
        <f t="shared" si="17"/>
        <v>0.0184127664331495</v>
      </c>
      <c r="H150" s="4">
        <f t="shared" si="17"/>
        <v>0.015352511551647042</v>
      </c>
    </row>
    <row r="151" spans="2:8" ht="4.5" customHeight="1">
      <c r="B151" s="7"/>
      <c r="C151" s="2"/>
      <c r="D151" s="2"/>
      <c r="E151" s="2"/>
      <c r="F151" s="2"/>
      <c r="G151" s="2"/>
      <c r="H151" s="2"/>
    </row>
    <row r="152" spans="1:8" ht="9.75" customHeight="1">
      <c r="A152" s="3" t="s">
        <v>84</v>
      </c>
      <c r="B152" s="7"/>
      <c r="C152" s="2"/>
      <c r="D152" s="2"/>
      <c r="E152" s="2"/>
      <c r="F152" s="2"/>
      <c r="G152" s="2"/>
      <c r="H152" s="2"/>
    </row>
    <row r="153" spans="2:8" ht="9.75" customHeight="1">
      <c r="B153" s="5" t="s">
        <v>78</v>
      </c>
      <c r="C153" s="2">
        <v>11435</v>
      </c>
      <c r="D153" s="2">
        <v>13764</v>
      </c>
      <c r="E153" s="2">
        <v>184</v>
      </c>
      <c r="F153" s="2">
        <v>211</v>
      </c>
      <c r="G153" s="2">
        <v>375</v>
      </c>
      <c r="H153" s="2">
        <v>193</v>
      </c>
    </row>
    <row r="154" spans="2:8" ht="9.75" customHeight="1">
      <c r="B154" s="5" t="s">
        <v>72</v>
      </c>
      <c r="C154" s="2">
        <v>57875</v>
      </c>
      <c r="D154" s="2">
        <v>32766</v>
      </c>
      <c r="E154" s="2">
        <v>682</v>
      </c>
      <c r="F154" s="2">
        <v>1587</v>
      </c>
      <c r="G154" s="2">
        <v>1779</v>
      </c>
      <c r="H154" s="2">
        <v>1488</v>
      </c>
    </row>
    <row r="155" spans="2:8" ht="9.75" customHeight="1">
      <c r="B155" s="5" t="s">
        <v>80</v>
      </c>
      <c r="C155" s="2">
        <v>86283</v>
      </c>
      <c r="D155" s="2">
        <v>77865</v>
      </c>
      <c r="E155" s="2">
        <v>1306</v>
      </c>
      <c r="F155" s="2">
        <v>1790</v>
      </c>
      <c r="G155" s="2">
        <v>2805</v>
      </c>
      <c r="H155" s="2">
        <v>1887</v>
      </c>
    </row>
    <row r="156" spans="1:8" ht="9.75" customHeight="1">
      <c r="A156" s="3" t="s">
        <v>110</v>
      </c>
      <c r="C156" s="2">
        <v>155593</v>
      </c>
      <c r="D156" s="2">
        <v>124395</v>
      </c>
      <c r="E156" s="2">
        <v>2172</v>
      </c>
      <c r="F156" s="2">
        <v>3588</v>
      </c>
      <c r="G156" s="2">
        <v>4959</v>
      </c>
      <c r="H156" s="2">
        <v>3568</v>
      </c>
    </row>
    <row r="157" spans="2:8" s="4" customFormat="1" ht="9.75" customHeight="1">
      <c r="B157" s="6" t="s">
        <v>111</v>
      </c>
      <c r="C157" s="4">
        <f aca="true" t="shared" si="18" ref="C157:H157">C156/294275</f>
        <v>0.5287333276696967</v>
      </c>
      <c r="D157" s="4">
        <f t="shared" si="18"/>
        <v>0.42271684648712937</v>
      </c>
      <c r="E157" s="4">
        <f t="shared" si="18"/>
        <v>0.007380851244584147</v>
      </c>
      <c r="F157" s="4">
        <f t="shared" si="18"/>
        <v>0.012192676917848951</v>
      </c>
      <c r="G157" s="4">
        <f t="shared" si="18"/>
        <v>0.016851584402344747</v>
      </c>
      <c r="H157" s="4">
        <f t="shared" si="18"/>
        <v>0.012124713278396058</v>
      </c>
    </row>
    <row r="158" spans="2:8" ht="4.5" customHeight="1">
      <c r="B158" s="7"/>
      <c r="C158" s="2"/>
      <c r="D158" s="2"/>
      <c r="E158" s="2"/>
      <c r="F158" s="2"/>
      <c r="G158" s="2"/>
      <c r="H158" s="2"/>
    </row>
    <row r="159" spans="1:8" ht="9.75" customHeight="1">
      <c r="A159" s="3" t="s">
        <v>85</v>
      </c>
      <c r="B159" s="7"/>
      <c r="C159" s="2"/>
      <c r="D159" s="2"/>
      <c r="E159" s="2"/>
      <c r="F159" s="2"/>
      <c r="G159" s="2"/>
      <c r="H159" s="2"/>
    </row>
    <row r="160" spans="2:8" ht="9.75" customHeight="1">
      <c r="B160" s="5" t="s">
        <v>78</v>
      </c>
      <c r="C160" s="2">
        <v>82840</v>
      </c>
      <c r="D160" s="2">
        <v>29724</v>
      </c>
      <c r="E160" s="2">
        <v>1117</v>
      </c>
      <c r="F160" s="2">
        <v>1675</v>
      </c>
      <c r="G160" s="2">
        <v>2248</v>
      </c>
      <c r="H160" s="2">
        <v>2105</v>
      </c>
    </row>
    <row r="161" spans="1:8" ht="9.75" customHeight="1">
      <c r="A161" s="3" t="s">
        <v>110</v>
      </c>
      <c r="C161" s="2">
        <v>82840</v>
      </c>
      <c r="D161" s="2">
        <v>29724</v>
      </c>
      <c r="E161" s="2">
        <v>1117</v>
      </c>
      <c r="F161" s="2">
        <v>1675</v>
      </c>
      <c r="G161" s="2">
        <v>2248</v>
      </c>
      <c r="H161" s="2">
        <v>2105</v>
      </c>
    </row>
    <row r="162" spans="2:8" s="4" customFormat="1" ht="9.75" customHeight="1">
      <c r="B162" s="6" t="s">
        <v>111</v>
      </c>
      <c r="C162" s="4">
        <f aca="true" t="shared" si="19" ref="C162:H162">C161/119709</f>
        <v>0.6920114611265653</v>
      </c>
      <c r="D162" s="4">
        <f t="shared" si="19"/>
        <v>0.24830213267172893</v>
      </c>
      <c r="E162" s="4">
        <f t="shared" si="19"/>
        <v>0.009330960913548689</v>
      </c>
      <c r="F162" s="4">
        <f t="shared" si="19"/>
        <v>0.013992264574927533</v>
      </c>
      <c r="G162" s="4">
        <f t="shared" si="19"/>
        <v>0.0187788720981714</v>
      </c>
      <c r="H162" s="4">
        <f t="shared" si="19"/>
        <v>0.01758430861505818</v>
      </c>
    </row>
    <row r="163" spans="2:8" ht="4.5" customHeight="1">
      <c r="B163" s="7"/>
      <c r="C163" s="2"/>
      <c r="D163" s="2"/>
      <c r="E163" s="2"/>
      <c r="F163" s="2"/>
      <c r="G163" s="2"/>
      <c r="H163" s="2"/>
    </row>
    <row r="164" spans="1:8" ht="9.75" customHeight="1">
      <c r="A164" s="3" t="s">
        <v>86</v>
      </c>
      <c r="B164" s="7"/>
      <c r="C164" s="2"/>
      <c r="D164" s="2"/>
      <c r="E164" s="2"/>
      <c r="F164" s="2"/>
      <c r="G164" s="2"/>
      <c r="H164" s="2"/>
    </row>
    <row r="165" spans="2:8" ht="9.75" customHeight="1">
      <c r="B165" s="5" t="s">
        <v>78</v>
      </c>
      <c r="C165" s="2">
        <v>145010</v>
      </c>
      <c r="D165" s="2">
        <v>63522</v>
      </c>
      <c r="E165" s="2">
        <v>1531</v>
      </c>
      <c r="F165" s="2">
        <v>4198</v>
      </c>
      <c r="G165" s="2">
        <v>3396</v>
      </c>
      <c r="H165" s="2">
        <v>2682</v>
      </c>
    </row>
    <row r="166" spans="1:8" ht="9.75" customHeight="1">
      <c r="A166" s="3" t="s">
        <v>110</v>
      </c>
      <c r="C166" s="2">
        <v>145010</v>
      </c>
      <c r="D166" s="2">
        <v>63522</v>
      </c>
      <c r="E166" s="2">
        <v>1531</v>
      </c>
      <c r="F166" s="2">
        <v>4198</v>
      </c>
      <c r="G166" s="2">
        <v>3396</v>
      </c>
      <c r="H166" s="2">
        <v>2682</v>
      </c>
    </row>
    <row r="167" spans="2:8" s="4" customFormat="1" ht="9.75" customHeight="1">
      <c r="B167" s="6" t="s">
        <v>111</v>
      </c>
      <c r="C167" s="4">
        <f aca="true" t="shared" si="20" ref="C167:H167">C166/220339</f>
        <v>0.6581222570675187</v>
      </c>
      <c r="D167" s="4">
        <f t="shared" si="20"/>
        <v>0.288292131669836</v>
      </c>
      <c r="E167" s="4">
        <f t="shared" si="20"/>
        <v>0.0069483840808935325</v>
      </c>
      <c r="F167" s="4">
        <f t="shared" si="20"/>
        <v>0.019052460072887686</v>
      </c>
      <c r="G167" s="4">
        <f t="shared" si="20"/>
        <v>0.015412614199029676</v>
      </c>
      <c r="H167" s="4">
        <f t="shared" si="20"/>
        <v>0.012172152909834392</v>
      </c>
    </row>
    <row r="168" spans="2:8" ht="4.5" customHeight="1">
      <c r="B168" s="7"/>
      <c r="C168" s="2"/>
      <c r="D168" s="2"/>
      <c r="E168" s="2"/>
      <c r="F168" s="2"/>
      <c r="G168" s="2"/>
      <c r="H168" s="2"/>
    </row>
    <row r="169" spans="1:8" ht="9.75" customHeight="1">
      <c r="A169" s="3" t="s">
        <v>87</v>
      </c>
      <c r="B169" s="7"/>
      <c r="C169" s="2"/>
      <c r="D169" s="2"/>
      <c r="E169" s="2"/>
      <c r="F169" s="2"/>
      <c r="G169" s="2"/>
      <c r="H169" s="2"/>
    </row>
    <row r="170" spans="2:8" ht="9.75" customHeight="1">
      <c r="B170" s="5" t="s">
        <v>78</v>
      </c>
      <c r="C170" s="2">
        <v>75126</v>
      </c>
      <c r="D170" s="2">
        <v>16044</v>
      </c>
      <c r="E170" s="2">
        <v>846</v>
      </c>
      <c r="F170" s="2">
        <v>1829</v>
      </c>
      <c r="G170" s="2">
        <v>1408</v>
      </c>
      <c r="H170" s="2">
        <v>1765</v>
      </c>
    </row>
    <row r="171" spans="1:8" ht="9.75" customHeight="1">
      <c r="A171" s="3" t="s">
        <v>110</v>
      </c>
      <c r="C171" s="2">
        <v>75126</v>
      </c>
      <c r="D171" s="2">
        <v>16044</v>
      </c>
      <c r="E171" s="2">
        <v>846</v>
      </c>
      <c r="F171" s="2">
        <v>1829</v>
      </c>
      <c r="G171" s="2">
        <v>1408</v>
      </c>
      <c r="H171" s="2">
        <v>1765</v>
      </c>
    </row>
    <row r="172" spans="2:8" s="4" customFormat="1" ht="9.75" customHeight="1">
      <c r="B172" s="6" t="s">
        <v>111</v>
      </c>
      <c r="C172" s="4">
        <f aca="true" t="shared" si="21" ref="C172:H172">C171/97018</f>
        <v>0.7743511513327423</v>
      </c>
      <c r="D172" s="4">
        <f t="shared" si="21"/>
        <v>0.1653713743841349</v>
      </c>
      <c r="E172" s="4">
        <f t="shared" si="21"/>
        <v>0.008720031334391556</v>
      </c>
      <c r="F172" s="4">
        <f t="shared" si="21"/>
        <v>0.018852171761941084</v>
      </c>
      <c r="G172" s="4">
        <f t="shared" si="21"/>
        <v>0.014512770826032282</v>
      </c>
      <c r="H172" s="4">
        <f t="shared" si="21"/>
        <v>0.0181925003607578</v>
      </c>
    </row>
    <row r="173" spans="2:8" ht="4.5" customHeight="1">
      <c r="B173" s="7"/>
      <c r="C173" s="2"/>
      <c r="D173" s="2"/>
      <c r="E173" s="2"/>
      <c r="F173" s="2"/>
      <c r="G173" s="2"/>
      <c r="H173" s="2"/>
    </row>
    <row r="174" spans="1:8" ht="9.75" customHeight="1">
      <c r="A174" s="3" t="s">
        <v>88</v>
      </c>
      <c r="B174" s="7"/>
      <c r="C174" s="2"/>
      <c r="D174" s="2"/>
      <c r="E174" s="2"/>
      <c r="F174" s="2"/>
      <c r="G174" s="2"/>
      <c r="H174" s="2"/>
    </row>
    <row r="175" spans="2:8" ht="9.75" customHeight="1">
      <c r="B175" s="5" t="s">
        <v>78</v>
      </c>
      <c r="C175" s="2">
        <v>152819</v>
      </c>
      <c r="D175" s="2">
        <v>51616</v>
      </c>
      <c r="E175" s="2">
        <v>1198</v>
      </c>
      <c r="F175" s="2">
        <v>3345</v>
      </c>
      <c r="G175" s="2">
        <v>3025</v>
      </c>
      <c r="H175" s="2">
        <v>2478</v>
      </c>
    </row>
    <row r="176" spans="2:8" ht="9.75" customHeight="1">
      <c r="B176" s="5" t="s">
        <v>80</v>
      </c>
      <c r="C176" s="2">
        <v>22242</v>
      </c>
      <c r="D176" s="2">
        <v>9604</v>
      </c>
      <c r="E176" s="2">
        <v>294</v>
      </c>
      <c r="F176" s="2">
        <v>323</v>
      </c>
      <c r="G176" s="2">
        <v>471</v>
      </c>
      <c r="H176" s="2">
        <v>651</v>
      </c>
    </row>
    <row r="177" spans="1:8" ht="9.75" customHeight="1">
      <c r="A177" s="3" t="s">
        <v>110</v>
      </c>
      <c r="C177" s="2">
        <v>175061</v>
      </c>
      <c r="D177" s="2">
        <v>61220</v>
      </c>
      <c r="E177" s="2">
        <v>1492</v>
      </c>
      <c r="F177" s="2">
        <v>3668</v>
      </c>
      <c r="G177" s="2">
        <v>3496</v>
      </c>
      <c r="H177" s="2">
        <v>3129</v>
      </c>
    </row>
    <row r="178" spans="2:8" s="4" customFormat="1" ht="9.75" customHeight="1">
      <c r="B178" s="6" t="s">
        <v>111</v>
      </c>
      <c r="C178" s="4">
        <f aca="true" t="shared" si="22" ref="C178:H178">C177/248066</f>
        <v>0.7057033208904082</v>
      </c>
      <c r="D178" s="4">
        <f t="shared" si="22"/>
        <v>0.24678916094910225</v>
      </c>
      <c r="E178" s="4">
        <f t="shared" si="22"/>
        <v>0.006014528391637709</v>
      </c>
      <c r="F178" s="4">
        <f t="shared" si="22"/>
        <v>0.014786387493650884</v>
      </c>
      <c r="G178" s="4">
        <f t="shared" si="22"/>
        <v>0.01409302363080793</v>
      </c>
      <c r="H178" s="4">
        <f t="shared" si="22"/>
        <v>0.012613578644393024</v>
      </c>
    </row>
    <row r="179" spans="2:8" ht="4.5" customHeight="1">
      <c r="B179" s="7"/>
      <c r="C179" s="2"/>
      <c r="D179" s="2"/>
      <c r="E179" s="2"/>
      <c r="F179" s="2"/>
      <c r="G179" s="2"/>
      <c r="H179" s="2"/>
    </row>
    <row r="180" spans="1:8" ht="9.75" customHeight="1">
      <c r="A180" s="3" t="s">
        <v>89</v>
      </c>
      <c r="B180" s="7"/>
      <c r="C180" s="2"/>
      <c r="D180" s="2"/>
      <c r="E180" s="2"/>
      <c r="F180" s="2"/>
      <c r="G180" s="2"/>
      <c r="H180" s="2"/>
    </row>
    <row r="181" spans="2:8" ht="9.75" customHeight="1">
      <c r="B181" s="5" t="s">
        <v>78</v>
      </c>
      <c r="C181" s="2">
        <v>90406</v>
      </c>
      <c r="D181" s="2">
        <v>31754</v>
      </c>
      <c r="E181" s="2">
        <v>1239</v>
      </c>
      <c r="F181" s="2">
        <v>1474</v>
      </c>
      <c r="G181" s="2">
        <v>1939</v>
      </c>
      <c r="H181" s="2">
        <v>2176</v>
      </c>
    </row>
    <row r="182" spans="1:8" ht="9.75" customHeight="1">
      <c r="A182" s="3" t="s">
        <v>110</v>
      </c>
      <c r="C182" s="2">
        <v>90406</v>
      </c>
      <c r="D182" s="2">
        <v>31754</v>
      </c>
      <c r="E182" s="2">
        <v>1239</v>
      </c>
      <c r="F182" s="2">
        <v>1474</v>
      </c>
      <c r="G182" s="2">
        <v>1939</v>
      </c>
      <c r="H182" s="2">
        <v>2176</v>
      </c>
    </row>
    <row r="183" spans="2:8" s="4" customFormat="1" ht="9.75" customHeight="1">
      <c r="B183" s="6" t="s">
        <v>111</v>
      </c>
      <c r="C183" s="4">
        <f aca="true" t="shared" si="23" ref="C183:H183">C182/128988</f>
        <v>0.7008869042081434</v>
      </c>
      <c r="D183" s="4">
        <f t="shared" si="23"/>
        <v>0.24617793903308835</v>
      </c>
      <c r="E183" s="4">
        <f t="shared" si="23"/>
        <v>0.009605544701832728</v>
      </c>
      <c r="F183" s="4">
        <f t="shared" si="23"/>
        <v>0.011427419604924488</v>
      </c>
      <c r="G183" s="4">
        <f t="shared" si="23"/>
        <v>0.015032406115297547</v>
      </c>
      <c r="H183" s="4">
        <f t="shared" si="23"/>
        <v>0.01686978633671349</v>
      </c>
    </row>
    <row r="184" spans="2:8" ht="4.5" customHeight="1">
      <c r="B184" s="7"/>
      <c r="C184" s="2"/>
      <c r="D184" s="2"/>
      <c r="E184" s="2"/>
      <c r="F184" s="2"/>
      <c r="G184" s="2"/>
      <c r="H184" s="2"/>
    </row>
    <row r="185" spans="1:8" ht="9.75" customHeight="1">
      <c r="A185" s="3" t="s">
        <v>90</v>
      </c>
      <c r="B185" s="7"/>
      <c r="C185" s="2"/>
      <c r="D185" s="2"/>
      <c r="E185" s="2"/>
      <c r="F185" s="2"/>
      <c r="G185" s="2"/>
      <c r="H185" s="2"/>
    </row>
    <row r="186" spans="2:8" ht="9.75" customHeight="1">
      <c r="B186" s="5" t="s">
        <v>78</v>
      </c>
      <c r="C186" s="2">
        <v>114261</v>
      </c>
      <c r="D186" s="2">
        <v>32041</v>
      </c>
      <c r="E186" s="2">
        <v>1294</v>
      </c>
      <c r="F186" s="2">
        <v>1491</v>
      </c>
      <c r="G186" s="2">
        <v>2196</v>
      </c>
      <c r="H186" s="2">
        <v>2170</v>
      </c>
    </row>
    <row r="187" spans="1:8" ht="9.75" customHeight="1">
      <c r="A187" s="3" t="s">
        <v>110</v>
      </c>
      <c r="C187" s="2">
        <v>114261</v>
      </c>
      <c r="D187" s="2">
        <v>32041</v>
      </c>
      <c r="E187" s="2">
        <v>1294</v>
      </c>
      <c r="F187" s="2">
        <v>1491</v>
      </c>
      <c r="G187" s="2">
        <v>2196</v>
      </c>
      <c r="H187" s="2">
        <v>2170</v>
      </c>
    </row>
    <row r="188" spans="2:8" s="4" customFormat="1" ht="9.75" customHeight="1">
      <c r="B188" s="6" t="s">
        <v>111</v>
      </c>
      <c r="C188" s="4">
        <f aca="true" t="shared" si="24" ref="C188:H188">C187/153453</f>
        <v>0.7445993235713867</v>
      </c>
      <c r="D188" s="4">
        <f t="shared" si="24"/>
        <v>0.20880008862648497</v>
      </c>
      <c r="E188" s="4">
        <f t="shared" si="24"/>
        <v>0.008432549379940438</v>
      </c>
      <c r="F188" s="4">
        <f t="shared" si="24"/>
        <v>0.009716330081523334</v>
      </c>
      <c r="G188" s="4">
        <f t="shared" si="24"/>
        <v>0.01431057066333014</v>
      </c>
      <c r="H188" s="4">
        <f t="shared" si="24"/>
        <v>0.014141137677334428</v>
      </c>
    </row>
    <row r="189" spans="2:8" ht="4.5" customHeight="1">
      <c r="B189" s="7"/>
      <c r="C189" s="2"/>
      <c r="D189" s="2"/>
      <c r="E189" s="2"/>
      <c r="F189" s="2"/>
      <c r="G189" s="2"/>
      <c r="H189" s="2"/>
    </row>
    <row r="190" spans="1:8" ht="9.75" customHeight="1">
      <c r="A190" s="3" t="s">
        <v>91</v>
      </c>
      <c r="B190" s="7"/>
      <c r="C190" s="2"/>
      <c r="D190" s="2"/>
      <c r="E190" s="2"/>
      <c r="F190" s="2"/>
      <c r="G190" s="2"/>
      <c r="H190" s="2"/>
    </row>
    <row r="191" spans="2:8" ht="9.75" customHeight="1">
      <c r="B191" s="5" t="s">
        <v>78</v>
      </c>
      <c r="C191" s="2">
        <v>137743</v>
      </c>
      <c r="D191" s="2">
        <v>18255</v>
      </c>
      <c r="E191" s="2">
        <v>1167</v>
      </c>
      <c r="F191" s="2">
        <v>2891</v>
      </c>
      <c r="G191" s="2">
        <v>1919</v>
      </c>
      <c r="H191" s="2">
        <v>2637</v>
      </c>
    </row>
    <row r="192" spans="1:8" ht="9.75" customHeight="1">
      <c r="A192" s="3" t="s">
        <v>110</v>
      </c>
      <c r="C192" s="2">
        <v>137743</v>
      </c>
      <c r="D192" s="2">
        <v>18255</v>
      </c>
      <c r="E192" s="2">
        <v>1167</v>
      </c>
      <c r="F192" s="2">
        <v>2891</v>
      </c>
      <c r="G192" s="2">
        <v>1919</v>
      </c>
      <c r="H192" s="2">
        <v>2637</v>
      </c>
    </row>
    <row r="193" spans="2:8" s="4" customFormat="1" ht="9.75" customHeight="1">
      <c r="B193" s="6" t="s">
        <v>111</v>
      </c>
      <c r="C193" s="4">
        <f aca="true" t="shared" si="25" ref="C193:H193">C192/164612</f>
        <v>0.8367737467499332</v>
      </c>
      <c r="D193" s="4">
        <f t="shared" si="25"/>
        <v>0.11089713994119506</v>
      </c>
      <c r="E193" s="4">
        <f t="shared" si="25"/>
        <v>0.007089398099774014</v>
      </c>
      <c r="F193" s="4">
        <f t="shared" si="25"/>
        <v>0.017562510631059704</v>
      </c>
      <c r="G193" s="4">
        <f t="shared" si="25"/>
        <v>0.011657716326877749</v>
      </c>
      <c r="H193" s="4">
        <f t="shared" si="25"/>
        <v>0.016019488251160303</v>
      </c>
    </row>
    <row r="194" spans="2:8" ht="4.5" customHeight="1">
      <c r="B194" s="7"/>
      <c r="C194" s="2"/>
      <c r="D194" s="2"/>
      <c r="E194" s="2"/>
      <c r="F194" s="2"/>
      <c r="G194" s="2"/>
      <c r="H194" s="2"/>
    </row>
    <row r="195" spans="1:8" ht="9.75" customHeight="1">
      <c r="A195" s="3" t="s">
        <v>92</v>
      </c>
      <c r="B195" s="7"/>
      <c r="C195" s="2"/>
      <c r="D195" s="2"/>
      <c r="E195" s="2"/>
      <c r="F195" s="2"/>
      <c r="G195" s="2"/>
      <c r="H195" s="2"/>
    </row>
    <row r="196" spans="2:8" ht="9.75" customHeight="1">
      <c r="B196" s="5" t="s">
        <v>78</v>
      </c>
      <c r="C196" s="2">
        <v>106562</v>
      </c>
      <c r="D196" s="2">
        <v>50977</v>
      </c>
      <c r="E196" s="2">
        <v>1538</v>
      </c>
      <c r="F196" s="2">
        <v>2085</v>
      </c>
      <c r="G196" s="2">
        <v>2632</v>
      </c>
      <c r="H196" s="2">
        <v>2312</v>
      </c>
    </row>
    <row r="197" spans="1:8" ht="9.75" customHeight="1">
      <c r="A197" s="3" t="s">
        <v>110</v>
      </c>
      <c r="C197" s="2">
        <v>106562</v>
      </c>
      <c r="D197" s="2">
        <v>50977</v>
      </c>
      <c r="E197" s="2">
        <v>1538</v>
      </c>
      <c r="F197" s="2">
        <v>2085</v>
      </c>
      <c r="G197" s="2">
        <v>2632</v>
      </c>
      <c r="H197" s="2">
        <v>2312</v>
      </c>
    </row>
    <row r="198" spans="2:8" s="4" customFormat="1" ht="9.75" customHeight="1">
      <c r="B198" s="6" t="s">
        <v>111</v>
      </c>
      <c r="C198" s="4">
        <f aca="true" t="shared" si="26" ref="C198:H198">C197/166106</f>
        <v>0.6415301072808929</v>
      </c>
      <c r="D198" s="4">
        <f t="shared" si="26"/>
        <v>0.30689439273716784</v>
      </c>
      <c r="E198" s="4">
        <f t="shared" si="26"/>
        <v>0.009259147773108737</v>
      </c>
      <c r="F198" s="4">
        <f t="shared" si="26"/>
        <v>0.01255222568721178</v>
      </c>
      <c r="G198" s="4">
        <f t="shared" si="26"/>
        <v>0.015845303601314822</v>
      </c>
      <c r="H198" s="4">
        <f t="shared" si="26"/>
        <v>0.013918822920303902</v>
      </c>
    </row>
    <row r="199" spans="2:8" ht="4.5" customHeight="1">
      <c r="B199" s="7"/>
      <c r="C199" s="2"/>
      <c r="D199" s="2"/>
      <c r="E199" s="2"/>
      <c r="F199" s="2"/>
      <c r="G199" s="2"/>
      <c r="H199" s="2"/>
    </row>
    <row r="200" spans="1:8" ht="9.75" customHeight="1">
      <c r="A200" s="3" t="s">
        <v>93</v>
      </c>
      <c r="B200" s="7"/>
      <c r="C200" s="2"/>
      <c r="D200" s="2"/>
      <c r="E200" s="2"/>
      <c r="F200" s="2"/>
      <c r="G200" s="2"/>
      <c r="H200" s="2"/>
    </row>
    <row r="201" spans="2:8" ht="9.75" customHeight="1">
      <c r="B201" s="5" t="s">
        <v>78</v>
      </c>
      <c r="C201" s="2">
        <v>145449</v>
      </c>
      <c r="D201" s="2">
        <v>62146</v>
      </c>
      <c r="E201" s="2">
        <v>1629</v>
      </c>
      <c r="F201" s="2">
        <v>3239</v>
      </c>
      <c r="G201" s="2">
        <v>3531</v>
      </c>
      <c r="H201" s="2">
        <v>3474</v>
      </c>
    </row>
    <row r="202" spans="1:8" ht="9.75" customHeight="1">
      <c r="A202" s="3" t="s">
        <v>110</v>
      </c>
      <c r="C202" s="2">
        <v>145449</v>
      </c>
      <c r="D202" s="2">
        <v>62146</v>
      </c>
      <c r="E202" s="2">
        <v>1629</v>
      </c>
      <c r="F202" s="2">
        <v>3239</v>
      </c>
      <c r="G202" s="2">
        <v>3531</v>
      </c>
      <c r="H202" s="2">
        <v>3474</v>
      </c>
    </row>
    <row r="203" spans="2:8" s="4" customFormat="1" ht="9.75" customHeight="1">
      <c r="B203" s="6" t="s">
        <v>111</v>
      </c>
      <c r="C203" s="4">
        <f aca="true" t="shared" si="27" ref="C203:H203">C202/219468</f>
        <v>0.6627344305320138</v>
      </c>
      <c r="D203" s="4">
        <f t="shared" si="27"/>
        <v>0.2831665664242623</v>
      </c>
      <c r="E203" s="4">
        <f t="shared" si="27"/>
        <v>0.007422494395538302</v>
      </c>
      <c r="F203" s="4">
        <f t="shared" si="27"/>
        <v>0.014758415805493284</v>
      </c>
      <c r="G203" s="4">
        <f t="shared" si="27"/>
        <v>0.016088905899721145</v>
      </c>
      <c r="H203" s="4">
        <f t="shared" si="27"/>
        <v>0.015829186942971186</v>
      </c>
    </row>
    <row r="204" spans="2:8" ht="4.5" customHeight="1">
      <c r="B204" s="7"/>
      <c r="C204" s="2"/>
      <c r="D204" s="2"/>
      <c r="E204" s="2"/>
      <c r="F204" s="2"/>
      <c r="G204" s="2"/>
      <c r="H204" s="2"/>
    </row>
    <row r="205" spans="1:8" ht="9.75" customHeight="1">
      <c r="A205" s="3" t="s">
        <v>95</v>
      </c>
      <c r="B205" s="7"/>
      <c r="C205" s="2"/>
      <c r="D205" s="2"/>
      <c r="E205" s="2"/>
      <c r="F205" s="2"/>
      <c r="G205" s="2"/>
      <c r="H205" s="2"/>
    </row>
    <row r="206" spans="2:8" ht="9.75" customHeight="1">
      <c r="B206" s="5" t="s">
        <v>78</v>
      </c>
      <c r="C206" s="2">
        <v>65657</v>
      </c>
      <c r="D206" s="2">
        <v>59400</v>
      </c>
      <c r="E206" s="2">
        <v>948</v>
      </c>
      <c r="F206" s="2">
        <v>1406</v>
      </c>
      <c r="G206" s="2">
        <v>2046</v>
      </c>
      <c r="H206" s="2">
        <v>1676</v>
      </c>
    </row>
    <row r="207" spans="2:8" ht="9.75" customHeight="1">
      <c r="B207" s="5" t="s">
        <v>94</v>
      </c>
      <c r="C207" s="2">
        <v>24956</v>
      </c>
      <c r="D207" s="2">
        <v>36191</v>
      </c>
      <c r="E207" s="2">
        <v>704</v>
      </c>
      <c r="F207" s="2">
        <v>471</v>
      </c>
      <c r="G207" s="2">
        <v>1123</v>
      </c>
      <c r="H207" s="2">
        <v>770</v>
      </c>
    </row>
    <row r="208" spans="2:8" ht="9.75" customHeight="1">
      <c r="B208" s="5" t="s">
        <v>79</v>
      </c>
      <c r="C208" s="2">
        <v>14470</v>
      </c>
      <c r="D208" s="2">
        <v>14444</v>
      </c>
      <c r="E208" s="2">
        <v>298</v>
      </c>
      <c r="F208" s="2">
        <v>229</v>
      </c>
      <c r="G208" s="2">
        <v>412</v>
      </c>
      <c r="H208" s="2">
        <v>360</v>
      </c>
    </row>
    <row r="209" spans="1:8" ht="9.75" customHeight="1">
      <c r="A209" s="3" t="s">
        <v>110</v>
      </c>
      <c r="C209" s="2">
        <v>105083</v>
      </c>
      <c r="D209" s="2">
        <v>110035</v>
      </c>
      <c r="E209" s="2">
        <v>1950</v>
      </c>
      <c r="F209" s="2">
        <v>2106</v>
      </c>
      <c r="G209" s="2">
        <v>3581</v>
      </c>
      <c r="H209" s="2">
        <v>2806</v>
      </c>
    </row>
    <row r="210" spans="2:8" s="4" customFormat="1" ht="9.75" customHeight="1">
      <c r="B210" s="6" t="s">
        <v>111</v>
      </c>
      <c r="C210" s="4">
        <f aca="true" t="shared" si="28" ref="C210:H210">C209/225561</f>
        <v>0.46587397644096273</v>
      </c>
      <c r="D210" s="4">
        <f t="shared" si="28"/>
        <v>0.4878281263161628</v>
      </c>
      <c r="E210" s="4">
        <f t="shared" si="28"/>
        <v>0.008645111521938633</v>
      </c>
      <c r="F210" s="4">
        <f t="shared" si="28"/>
        <v>0.009336720443693724</v>
      </c>
      <c r="G210" s="4">
        <f t="shared" si="28"/>
        <v>0.01587597146669859</v>
      </c>
      <c r="H210" s="4">
        <f t="shared" si="28"/>
        <v>0.01244009381054349</v>
      </c>
    </row>
    <row r="211" spans="2:8" ht="4.5" customHeight="1">
      <c r="B211" s="7"/>
      <c r="C211" s="2"/>
      <c r="D211" s="2"/>
      <c r="E211" s="2"/>
      <c r="F211" s="2"/>
      <c r="G211" s="2"/>
      <c r="H211" s="2"/>
    </row>
    <row r="212" spans="1:8" ht="9.75" customHeight="1">
      <c r="A212" s="3" t="s">
        <v>96</v>
      </c>
      <c r="B212" s="7"/>
      <c r="C212" s="2"/>
      <c r="D212" s="2"/>
      <c r="E212" s="2"/>
      <c r="F212" s="2"/>
      <c r="G212" s="2"/>
      <c r="H212" s="2"/>
    </row>
    <row r="213" spans="2:8" ht="9.75" customHeight="1">
      <c r="B213" s="5" t="s">
        <v>78</v>
      </c>
      <c r="C213" s="2">
        <v>93011</v>
      </c>
      <c r="D213" s="2">
        <v>36464</v>
      </c>
      <c r="E213" s="2">
        <v>1268</v>
      </c>
      <c r="F213" s="2">
        <v>1525</v>
      </c>
      <c r="G213" s="2">
        <v>1827</v>
      </c>
      <c r="H213" s="2">
        <v>2145</v>
      </c>
    </row>
    <row r="214" spans="1:8" ht="9.75" customHeight="1">
      <c r="A214" s="3" t="s">
        <v>110</v>
      </c>
      <c r="C214" s="2">
        <v>93011</v>
      </c>
      <c r="D214" s="2">
        <v>36464</v>
      </c>
      <c r="E214" s="2">
        <v>1268</v>
      </c>
      <c r="F214" s="2">
        <v>1525</v>
      </c>
      <c r="G214" s="2">
        <v>1827</v>
      </c>
      <c r="H214" s="2">
        <v>2145</v>
      </c>
    </row>
    <row r="215" spans="2:8" s="4" customFormat="1" ht="9.75" customHeight="1">
      <c r="B215" s="6" t="s">
        <v>111</v>
      </c>
      <c r="C215" s="4">
        <f aca="true" t="shared" si="29" ref="C215:H215">C214/136240</f>
        <v>0.6826996476805637</v>
      </c>
      <c r="D215" s="4">
        <f t="shared" si="29"/>
        <v>0.2676453317674692</v>
      </c>
      <c r="E215" s="4">
        <f t="shared" si="29"/>
        <v>0.009307105108631827</v>
      </c>
      <c r="F215" s="4">
        <f t="shared" si="29"/>
        <v>0.011193482090428655</v>
      </c>
      <c r="G215" s="4">
        <f t="shared" si="29"/>
        <v>0.01341015854374633</v>
      </c>
      <c r="H215" s="4">
        <f t="shared" si="29"/>
        <v>0.015744274809160304</v>
      </c>
    </row>
    <row r="216" spans="2:8" ht="4.5" customHeight="1">
      <c r="B216" s="7"/>
      <c r="C216" s="2"/>
      <c r="D216" s="2"/>
      <c r="E216" s="2"/>
      <c r="F216" s="2"/>
      <c r="G216" s="2"/>
      <c r="H216" s="2"/>
    </row>
    <row r="217" spans="1:8" ht="9.75" customHeight="1">
      <c r="A217" s="3" t="s">
        <v>98</v>
      </c>
      <c r="B217" s="7"/>
      <c r="C217" s="2"/>
      <c r="D217" s="2"/>
      <c r="E217" s="2"/>
      <c r="F217" s="2"/>
      <c r="G217" s="2"/>
      <c r="H217" s="2"/>
    </row>
    <row r="218" spans="2:8" ht="9.75" customHeight="1">
      <c r="B218" s="5" t="s">
        <v>97</v>
      </c>
      <c r="C218" s="2">
        <v>36905</v>
      </c>
      <c r="D218" s="2">
        <v>28214</v>
      </c>
      <c r="E218" s="2">
        <v>802</v>
      </c>
      <c r="F218" s="2">
        <v>804</v>
      </c>
      <c r="G218" s="2">
        <v>1145</v>
      </c>
      <c r="H218" s="2">
        <v>1212</v>
      </c>
    </row>
    <row r="219" spans="2:8" ht="9.75" customHeight="1">
      <c r="B219" s="5" t="s">
        <v>79</v>
      </c>
      <c r="C219" s="2">
        <v>61362</v>
      </c>
      <c r="D219" s="2">
        <v>66746</v>
      </c>
      <c r="E219" s="2">
        <v>1408</v>
      </c>
      <c r="F219" s="2">
        <v>1241</v>
      </c>
      <c r="G219" s="2">
        <v>2227</v>
      </c>
      <c r="H219" s="2">
        <v>1975</v>
      </c>
    </row>
    <row r="220" spans="1:8" ht="9.75" customHeight="1">
      <c r="A220" s="3" t="s">
        <v>110</v>
      </c>
      <c r="C220" s="2">
        <v>98267</v>
      </c>
      <c r="D220" s="2">
        <v>94960</v>
      </c>
      <c r="E220" s="2">
        <v>2210</v>
      </c>
      <c r="F220" s="2">
        <v>2045</v>
      </c>
      <c r="G220" s="2">
        <v>3372</v>
      </c>
      <c r="H220" s="2">
        <v>3187</v>
      </c>
    </row>
    <row r="221" spans="2:8" s="4" customFormat="1" ht="9.75" customHeight="1">
      <c r="B221" s="6" t="s">
        <v>111</v>
      </c>
      <c r="C221" s="4">
        <f aca="true" t="shared" si="30" ref="C221:H221">C220/204041</f>
        <v>0.4816041873937101</v>
      </c>
      <c r="D221" s="4">
        <f t="shared" si="30"/>
        <v>0.4653966604751006</v>
      </c>
      <c r="E221" s="4">
        <f t="shared" si="30"/>
        <v>0.010831156483255817</v>
      </c>
      <c r="F221" s="4">
        <f t="shared" si="30"/>
        <v>0.01002249547884984</v>
      </c>
      <c r="G221" s="4">
        <f t="shared" si="30"/>
        <v>0.01652609034458761</v>
      </c>
      <c r="H221" s="4">
        <f t="shared" si="30"/>
        <v>0.015619409824496057</v>
      </c>
    </row>
    <row r="222" spans="2:8" ht="4.5" customHeight="1">
      <c r="B222" s="7"/>
      <c r="C222" s="2"/>
      <c r="D222" s="2"/>
      <c r="E222" s="2"/>
      <c r="F222" s="2"/>
      <c r="G222" s="2"/>
      <c r="H222" s="2"/>
    </row>
    <row r="223" spans="1:8" ht="9.75" customHeight="1">
      <c r="A223" s="3" t="s">
        <v>99</v>
      </c>
      <c r="B223" s="7"/>
      <c r="C223" s="2"/>
      <c r="D223" s="2"/>
      <c r="E223" s="2"/>
      <c r="F223" s="2"/>
      <c r="G223" s="2"/>
      <c r="H223" s="2"/>
    </row>
    <row r="224" spans="2:8" ht="9.75" customHeight="1">
      <c r="B224" s="5" t="s">
        <v>78</v>
      </c>
      <c r="C224" s="2">
        <v>13669</v>
      </c>
      <c r="D224" s="2">
        <v>4940</v>
      </c>
      <c r="E224" s="2">
        <v>230</v>
      </c>
      <c r="F224" s="2">
        <v>203</v>
      </c>
      <c r="G224" s="2">
        <v>284</v>
      </c>
      <c r="H224" s="2">
        <v>331</v>
      </c>
    </row>
    <row r="225" spans="2:8" ht="9.75" customHeight="1">
      <c r="B225" s="5" t="s">
        <v>79</v>
      </c>
      <c r="C225" s="2">
        <v>58446</v>
      </c>
      <c r="D225" s="2">
        <v>27462</v>
      </c>
      <c r="E225" s="2">
        <v>1143</v>
      </c>
      <c r="F225" s="2">
        <v>819</v>
      </c>
      <c r="G225" s="2">
        <v>1345</v>
      </c>
      <c r="H225" s="2">
        <v>1742</v>
      </c>
    </row>
    <row r="226" spans="1:8" ht="9.75" customHeight="1">
      <c r="A226" s="3" t="s">
        <v>110</v>
      </c>
      <c r="C226" s="2">
        <v>72115</v>
      </c>
      <c r="D226" s="2">
        <v>32402</v>
      </c>
      <c r="E226" s="2">
        <v>1373</v>
      </c>
      <c r="F226" s="2">
        <v>1022</v>
      </c>
      <c r="G226" s="2">
        <v>1629</v>
      </c>
      <c r="H226" s="2">
        <v>2073</v>
      </c>
    </row>
    <row r="227" spans="2:8" s="4" customFormat="1" ht="9.75" customHeight="1">
      <c r="B227" s="6" t="s">
        <v>111</v>
      </c>
      <c r="C227" s="4">
        <f aca="true" t="shared" si="31" ref="C227:H227">C226/110614</f>
        <v>0.6519518324985988</v>
      </c>
      <c r="D227" s="4">
        <f t="shared" si="31"/>
        <v>0.2929285623881245</v>
      </c>
      <c r="E227" s="4">
        <f t="shared" si="31"/>
        <v>0.012412533675664925</v>
      </c>
      <c r="F227" s="4">
        <f t="shared" si="31"/>
        <v>0.009239336792811036</v>
      </c>
      <c r="G227" s="4">
        <f t="shared" si="31"/>
        <v>0.014726888097347533</v>
      </c>
      <c r="H227" s="4">
        <f t="shared" si="31"/>
        <v>0.018740846547453307</v>
      </c>
    </row>
    <row r="228" spans="2:8" ht="4.5" customHeight="1">
      <c r="B228" s="7"/>
      <c r="C228" s="2"/>
      <c r="D228" s="2"/>
      <c r="E228" s="2"/>
      <c r="F228" s="2"/>
      <c r="G228" s="2"/>
      <c r="H228" s="2"/>
    </row>
    <row r="229" spans="1:8" ht="9.75" customHeight="1">
      <c r="A229" s="3" t="s">
        <v>100</v>
      </c>
      <c r="B229" s="7"/>
      <c r="C229" s="2"/>
      <c r="D229" s="2"/>
      <c r="E229" s="2"/>
      <c r="F229" s="2"/>
      <c r="G229" s="2"/>
      <c r="H229" s="2"/>
    </row>
    <row r="230" spans="2:8" ht="9.75" customHeight="1">
      <c r="B230" s="5" t="s">
        <v>94</v>
      </c>
      <c r="C230" s="2">
        <v>104367</v>
      </c>
      <c r="D230" s="2">
        <v>133420</v>
      </c>
      <c r="E230" s="2">
        <v>2098</v>
      </c>
      <c r="F230" s="2">
        <v>2211</v>
      </c>
      <c r="G230" s="2">
        <v>4730</v>
      </c>
      <c r="H230" s="2">
        <v>2930</v>
      </c>
    </row>
    <row r="231" spans="1:8" ht="9.75" customHeight="1">
      <c r="A231" s="3" t="s">
        <v>110</v>
      </c>
      <c r="C231" s="2">
        <v>104367</v>
      </c>
      <c r="D231" s="2">
        <v>133420</v>
      </c>
      <c r="E231" s="2">
        <v>2098</v>
      </c>
      <c r="F231" s="2">
        <v>2211</v>
      </c>
      <c r="G231" s="2">
        <v>4730</v>
      </c>
      <c r="H231" s="2">
        <v>2930</v>
      </c>
    </row>
    <row r="232" spans="2:8" s="4" customFormat="1" ht="9.75" customHeight="1">
      <c r="B232" s="6" t="s">
        <v>111</v>
      </c>
      <c r="C232" s="4">
        <f aca="true" t="shared" si="32" ref="C232:H232">C231/249756</f>
        <v>0.41787584682650264</v>
      </c>
      <c r="D232" s="4">
        <f t="shared" si="32"/>
        <v>0.5342013805474143</v>
      </c>
      <c r="E232" s="4">
        <f t="shared" si="32"/>
        <v>0.008400198593827575</v>
      </c>
      <c r="F232" s="4">
        <f t="shared" si="32"/>
        <v>0.008852640176812568</v>
      </c>
      <c r="G232" s="4">
        <f t="shared" si="32"/>
        <v>0.018938483960345295</v>
      </c>
      <c r="H232" s="4">
        <f t="shared" si="32"/>
        <v>0.011731449895097616</v>
      </c>
    </row>
    <row r="233" spans="2:8" ht="4.5" customHeight="1">
      <c r="B233" s="7"/>
      <c r="C233" s="2"/>
      <c r="D233" s="2"/>
      <c r="E233" s="2"/>
      <c r="F233" s="2"/>
      <c r="G233" s="2"/>
      <c r="H233" s="2"/>
    </row>
    <row r="234" spans="1:8" ht="9.75" customHeight="1">
      <c r="A234" s="3" t="s">
        <v>101</v>
      </c>
      <c r="B234" s="7"/>
      <c r="C234" s="2"/>
      <c r="D234" s="2"/>
      <c r="E234" s="2"/>
      <c r="F234" s="2"/>
      <c r="G234" s="2"/>
      <c r="H234" s="2"/>
    </row>
    <row r="235" spans="2:8" ht="9.75" customHeight="1">
      <c r="B235" s="5" t="s">
        <v>94</v>
      </c>
      <c r="C235" s="2">
        <v>64346</v>
      </c>
      <c r="D235" s="2">
        <v>41170</v>
      </c>
      <c r="E235" s="2">
        <v>1559</v>
      </c>
      <c r="F235" s="2">
        <v>1226</v>
      </c>
      <c r="G235" s="2">
        <v>2303</v>
      </c>
      <c r="H235" s="2">
        <v>2408</v>
      </c>
    </row>
    <row r="236" spans="1:8" ht="9.75" customHeight="1">
      <c r="A236" s="3" t="s">
        <v>110</v>
      </c>
      <c r="C236" s="2">
        <v>64346</v>
      </c>
      <c r="D236" s="2">
        <v>41170</v>
      </c>
      <c r="E236" s="2">
        <v>1559</v>
      </c>
      <c r="F236" s="2">
        <v>1226</v>
      </c>
      <c r="G236" s="2">
        <v>2303</v>
      </c>
      <c r="H236" s="2">
        <v>2408</v>
      </c>
    </row>
    <row r="237" spans="2:8" s="4" customFormat="1" ht="9.75" customHeight="1">
      <c r="B237" s="6" t="s">
        <v>111</v>
      </c>
      <c r="C237" s="4">
        <f aca="true" t="shared" si="33" ref="C237:H237">C236/113012</f>
        <v>0.5693731639117969</v>
      </c>
      <c r="D237" s="4">
        <f t="shared" si="33"/>
        <v>0.3642975967153931</v>
      </c>
      <c r="E237" s="4">
        <f t="shared" si="33"/>
        <v>0.013794995221746363</v>
      </c>
      <c r="F237" s="4">
        <f t="shared" si="33"/>
        <v>0.01084840547906417</v>
      </c>
      <c r="G237" s="4">
        <f t="shared" si="33"/>
        <v>0.020378366899090363</v>
      </c>
      <c r="H237" s="4">
        <f t="shared" si="33"/>
        <v>0.02130747177290907</v>
      </c>
    </row>
    <row r="238" spans="2:8" ht="4.5" customHeight="1">
      <c r="B238" s="7"/>
      <c r="C238" s="2"/>
      <c r="D238" s="2"/>
      <c r="E238" s="2"/>
      <c r="F238" s="2"/>
      <c r="G238" s="2"/>
      <c r="H238" s="2"/>
    </row>
    <row r="239" spans="1:8" ht="9.75" customHeight="1">
      <c r="A239" s="3" t="s">
        <v>102</v>
      </c>
      <c r="B239" s="7"/>
      <c r="C239" s="2"/>
      <c r="D239" s="2"/>
      <c r="E239" s="2"/>
      <c r="F239" s="2"/>
      <c r="G239" s="2"/>
      <c r="H239" s="2"/>
    </row>
    <row r="240" spans="2:8" ht="9.75" customHeight="1">
      <c r="B240" s="5" t="s">
        <v>94</v>
      </c>
      <c r="C240" s="2">
        <v>116989</v>
      </c>
      <c r="D240" s="2">
        <v>126887</v>
      </c>
      <c r="E240" s="2">
        <v>2202</v>
      </c>
      <c r="F240" s="2">
        <v>2925</v>
      </c>
      <c r="G240" s="2">
        <v>4940</v>
      </c>
      <c r="H240" s="2">
        <v>3091</v>
      </c>
    </row>
    <row r="241" spans="1:8" ht="9.75" customHeight="1">
      <c r="A241" s="3" t="s">
        <v>110</v>
      </c>
      <c r="C241" s="2">
        <v>116989</v>
      </c>
      <c r="D241" s="2">
        <v>126887</v>
      </c>
      <c r="E241" s="2">
        <v>2202</v>
      </c>
      <c r="F241" s="2">
        <v>2925</v>
      </c>
      <c r="G241" s="2">
        <v>4940</v>
      </c>
      <c r="H241" s="2">
        <v>3091</v>
      </c>
    </row>
    <row r="242" spans="2:8" s="4" customFormat="1" ht="9.75" customHeight="1">
      <c r="B242" s="6" t="s">
        <v>111</v>
      </c>
      <c r="C242" s="4">
        <f aca="true" t="shared" si="34" ref="C242:H242">C241/257034</f>
        <v>0.4551499023475494</v>
      </c>
      <c r="D242" s="4">
        <f t="shared" si="34"/>
        <v>0.4936584265116677</v>
      </c>
      <c r="E242" s="4">
        <f t="shared" si="34"/>
        <v>0.0085669600130722</v>
      </c>
      <c r="F242" s="4">
        <f t="shared" si="34"/>
        <v>0.011379817456056398</v>
      </c>
      <c r="G242" s="4">
        <f t="shared" si="34"/>
        <v>0.019219247259117472</v>
      </c>
      <c r="H242" s="4">
        <f t="shared" si="34"/>
        <v>0.012025646412536863</v>
      </c>
    </row>
    <row r="243" spans="2:8" ht="4.5" customHeight="1">
      <c r="B243" s="7"/>
      <c r="C243" s="2"/>
      <c r="D243" s="2"/>
      <c r="E243" s="2"/>
      <c r="F243" s="2"/>
      <c r="G243" s="2"/>
      <c r="H243" s="2"/>
    </row>
    <row r="244" spans="1:8" ht="9.75" customHeight="1">
      <c r="A244" s="3" t="s">
        <v>104</v>
      </c>
      <c r="B244" s="7"/>
      <c r="C244" s="2"/>
      <c r="D244" s="2"/>
      <c r="E244" s="2"/>
      <c r="F244" s="2"/>
      <c r="G244" s="2"/>
      <c r="H244" s="2"/>
    </row>
    <row r="245" spans="2:8" ht="9.75" customHeight="1">
      <c r="B245" s="5" t="s">
        <v>97</v>
      </c>
      <c r="C245" s="2">
        <v>21376</v>
      </c>
      <c r="D245" s="2">
        <v>33809</v>
      </c>
      <c r="E245" s="2">
        <v>654</v>
      </c>
      <c r="F245" s="2">
        <v>387</v>
      </c>
      <c r="G245" s="2">
        <v>913</v>
      </c>
      <c r="H245" s="2">
        <v>782</v>
      </c>
    </row>
    <row r="246" spans="2:8" ht="9.75" customHeight="1">
      <c r="B246" s="5" t="s">
        <v>103</v>
      </c>
      <c r="C246" s="2">
        <v>93058</v>
      </c>
      <c r="D246" s="2">
        <v>109551</v>
      </c>
      <c r="E246" s="2">
        <v>1770</v>
      </c>
      <c r="F246" s="2">
        <v>1523</v>
      </c>
      <c r="G246" s="2">
        <v>3456</v>
      </c>
      <c r="H246" s="2">
        <v>2377</v>
      </c>
    </row>
    <row r="247" spans="1:8" ht="9.75" customHeight="1">
      <c r="A247" s="3" t="s">
        <v>110</v>
      </c>
      <c r="C247" s="2">
        <v>114434</v>
      </c>
      <c r="D247" s="2">
        <v>143360</v>
      </c>
      <c r="E247" s="2">
        <v>2424</v>
      </c>
      <c r="F247" s="2">
        <v>1910</v>
      </c>
      <c r="G247" s="2">
        <v>4369</v>
      </c>
      <c r="H247" s="2">
        <v>3159</v>
      </c>
    </row>
    <row r="248" spans="2:8" s="4" customFormat="1" ht="9.75" customHeight="1">
      <c r="B248" s="6" t="s">
        <v>111</v>
      </c>
      <c r="C248" s="4">
        <f aca="true" t="shared" si="35" ref="C248:H248">C247/269666</f>
        <v>0.42435457195197024</v>
      </c>
      <c r="D248" s="4">
        <f t="shared" si="35"/>
        <v>0.5316205973315138</v>
      </c>
      <c r="E248" s="4">
        <f t="shared" si="35"/>
        <v>0.00898889737675495</v>
      </c>
      <c r="F248" s="4">
        <f t="shared" si="35"/>
        <v>0.007082835804291234</v>
      </c>
      <c r="G248" s="4">
        <f t="shared" si="35"/>
        <v>0.01620152336594157</v>
      </c>
      <c r="H248" s="4">
        <f t="shared" si="35"/>
        <v>0.01171449125955812</v>
      </c>
    </row>
    <row r="249" spans="2:8" ht="4.5" customHeight="1">
      <c r="B249" s="7"/>
      <c r="C249" s="2"/>
      <c r="D249" s="2"/>
      <c r="E249" s="2"/>
      <c r="F249" s="2"/>
      <c r="G249" s="2"/>
      <c r="H249" s="2"/>
    </row>
    <row r="250" spans="1:8" ht="9.75" customHeight="1">
      <c r="A250" s="3" t="s">
        <v>105</v>
      </c>
      <c r="B250" s="7"/>
      <c r="C250" s="2"/>
      <c r="D250" s="2"/>
      <c r="E250" s="2"/>
      <c r="F250" s="2"/>
      <c r="G250" s="2"/>
      <c r="H250" s="2"/>
    </row>
    <row r="251" spans="2:8" ht="9.75" customHeight="1">
      <c r="B251" s="5" t="s">
        <v>97</v>
      </c>
      <c r="C251" s="2">
        <v>108599</v>
      </c>
      <c r="D251" s="2">
        <v>103666</v>
      </c>
      <c r="E251" s="2">
        <v>2297</v>
      </c>
      <c r="F251" s="2">
        <v>1767</v>
      </c>
      <c r="G251" s="2">
        <v>3382</v>
      </c>
      <c r="H251" s="2">
        <v>3555</v>
      </c>
    </row>
    <row r="252" spans="1:8" ht="9.75" customHeight="1">
      <c r="A252" s="3" t="s">
        <v>110</v>
      </c>
      <c r="C252" s="2">
        <v>108599</v>
      </c>
      <c r="D252" s="2">
        <v>103666</v>
      </c>
      <c r="E252" s="2">
        <v>2297</v>
      </c>
      <c r="F252" s="2">
        <v>1767</v>
      </c>
      <c r="G252" s="2">
        <v>3382</v>
      </c>
      <c r="H252" s="2">
        <v>3555</v>
      </c>
    </row>
    <row r="253" spans="2:8" s="4" customFormat="1" ht="9.75" customHeight="1">
      <c r="B253" s="6" t="s">
        <v>111</v>
      </c>
      <c r="C253" s="4">
        <f aca="true" t="shared" si="36" ref="C253:H253">C252/223266</f>
        <v>0.48641082833929034</v>
      </c>
      <c r="D253" s="4">
        <f t="shared" si="36"/>
        <v>0.46431610724427363</v>
      </c>
      <c r="E253" s="4">
        <f t="shared" si="36"/>
        <v>0.010288176435283474</v>
      </c>
      <c r="F253" s="4">
        <f t="shared" si="36"/>
        <v>0.007914326408857596</v>
      </c>
      <c r="G253" s="4">
        <f t="shared" si="36"/>
        <v>0.015147850545985506</v>
      </c>
      <c r="H253" s="4">
        <f t="shared" si="36"/>
        <v>0.015922711026309426</v>
      </c>
    </row>
    <row r="254" spans="2:8" ht="4.5" customHeight="1">
      <c r="B254" s="7"/>
      <c r="C254" s="2"/>
      <c r="D254" s="2"/>
      <c r="E254" s="2"/>
      <c r="F254" s="2"/>
      <c r="G254" s="2"/>
      <c r="H254" s="2"/>
    </row>
    <row r="255" spans="1:8" ht="9.75" customHeight="1">
      <c r="A255" s="3" t="s">
        <v>106</v>
      </c>
      <c r="B255" s="7"/>
      <c r="C255" s="2"/>
      <c r="D255" s="2"/>
      <c r="E255" s="2"/>
      <c r="F255" s="2"/>
      <c r="G255" s="2"/>
      <c r="H255" s="2"/>
    </row>
    <row r="256" spans="2:8" ht="9.75" customHeight="1">
      <c r="B256" s="5" t="s">
        <v>94</v>
      </c>
      <c r="C256" s="2">
        <v>10988</v>
      </c>
      <c r="D256" s="2">
        <v>16256</v>
      </c>
      <c r="E256" s="2">
        <v>257</v>
      </c>
      <c r="F256" s="2">
        <v>275</v>
      </c>
      <c r="G256" s="2">
        <v>548</v>
      </c>
      <c r="H256" s="2">
        <v>310</v>
      </c>
    </row>
    <row r="257" spans="2:8" ht="9.75" customHeight="1">
      <c r="B257" s="5" t="s">
        <v>103</v>
      </c>
      <c r="C257" s="2">
        <v>105011</v>
      </c>
      <c r="D257" s="2">
        <v>108838</v>
      </c>
      <c r="E257" s="2">
        <v>1759</v>
      </c>
      <c r="F257" s="2">
        <v>1963</v>
      </c>
      <c r="G257" s="2">
        <v>3752</v>
      </c>
      <c r="H257" s="2">
        <v>2367</v>
      </c>
    </row>
    <row r="258" spans="1:8" ht="9.75" customHeight="1">
      <c r="A258" s="3" t="s">
        <v>110</v>
      </c>
      <c r="C258" s="2">
        <v>115999</v>
      </c>
      <c r="D258" s="2">
        <v>125094</v>
      </c>
      <c r="E258" s="2">
        <v>2016</v>
      </c>
      <c r="F258" s="2">
        <v>2238</v>
      </c>
      <c r="G258" s="2">
        <v>4300</v>
      </c>
      <c r="H258" s="2">
        <v>2677</v>
      </c>
    </row>
    <row r="259" spans="2:8" s="4" customFormat="1" ht="9.75" customHeight="1">
      <c r="B259" s="6" t="s">
        <v>111</v>
      </c>
      <c r="C259" s="4">
        <f aca="true" t="shared" si="37" ref="C259:H259">C258/252332</f>
        <v>0.4597078452197898</v>
      </c>
      <c r="D259" s="4">
        <f t="shared" si="37"/>
        <v>0.49575162880649304</v>
      </c>
      <c r="E259" s="4">
        <f t="shared" si="37"/>
        <v>0.007989474184804148</v>
      </c>
      <c r="F259" s="4">
        <f t="shared" si="37"/>
        <v>0.008869267473011746</v>
      </c>
      <c r="G259" s="4">
        <f t="shared" si="37"/>
        <v>0.017041041167985035</v>
      </c>
      <c r="H259" s="4">
        <f t="shared" si="37"/>
        <v>0.010609038885278126</v>
      </c>
    </row>
    <row r="260" spans="2:8" ht="4.5" customHeight="1">
      <c r="B260" s="7"/>
      <c r="C260" s="2"/>
      <c r="D260" s="2"/>
      <c r="E260" s="2"/>
      <c r="F260" s="2"/>
      <c r="G260" s="2"/>
      <c r="H260" s="2"/>
    </row>
    <row r="261" spans="1:8" ht="9.75" customHeight="1">
      <c r="A261" s="3" t="s">
        <v>107</v>
      </c>
      <c r="B261" s="7"/>
      <c r="C261" s="2"/>
      <c r="D261" s="2"/>
      <c r="E261" s="2"/>
      <c r="F261" s="2"/>
      <c r="G261" s="2"/>
      <c r="H261" s="2"/>
    </row>
    <row r="262" spans="2:8" ht="9.75" customHeight="1">
      <c r="B262" s="5" t="s">
        <v>103</v>
      </c>
      <c r="C262" s="2">
        <v>148852</v>
      </c>
      <c r="D262" s="2">
        <v>73491</v>
      </c>
      <c r="E262" s="2">
        <v>1601</v>
      </c>
      <c r="F262" s="2">
        <v>2926</v>
      </c>
      <c r="G262" s="2">
        <v>3870</v>
      </c>
      <c r="H262" s="2">
        <v>2541</v>
      </c>
    </row>
    <row r="263" spans="1:8" ht="9.75" customHeight="1">
      <c r="A263" s="3" t="s">
        <v>110</v>
      </c>
      <c r="C263" s="2">
        <v>148852</v>
      </c>
      <c r="D263" s="2">
        <v>73491</v>
      </c>
      <c r="E263" s="2">
        <v>1601</v>
      </c>
      <c r="F263" s="2">
        <v>2926</v>
      </c>
      <c r="G263" s="2">
        <v>3870</v>
      </c>
      <c r="H263" s="2">
        <v>2541</v>
      </c>
    </row>
    <row r="264" spans="2:8" s="4" customFormat="1" ht="9.75" customHeight="1">
      <c r="B264" s="6" t="s">
        <v>111</v>
      </c>
      <c r="C264" s="4">
        <f aca="true" t="shared" si="38" ref="C264:H264">C263/233316</f>
        <v>0.6379845359941024</v>
      </c>
      <c r="D264" s="4">
        <f t="shared" si="38"/>
        <v>0.31498482744432443</v>
      </c>
      <c r="E264" s="4">
        <f t="shared" si="38"/>
        <v>0.006861938315417717</v>
      </c>
      <c r="F264" s="4">
        <f t="shared" si="38"/>
        <v>0.01254093161206261</v>
      </c>
      <c r="G264" s="4">
        <f t="shared" si="38"/>
        <v>0.016586946458879804</v>
      </c>
      <c r="H264" s="4">
        <f t="shared" si="38"/>
        <v>0.010890809031528056</v>
      </c>
    </row>
    <row r="265" spans="2:8" ht="4.5" customHeight="1">
      <c r="B265" s="7"/>
      <c r="C265" s="2"/>
      <c r="D265" s="2"/>
      <c r="E265" s="2"/>
      <c r="F265" s="2"/>
      <c r="G265" s="2"/>
      <c r="H265" s="2"/>
    </row>
    <row r="266" spans="1:8" ht="9.75" customHeight="1">
      <c r="A266" s="3" t="s">
        <v>109</v>
      </c>
      <c r="B266" s="7"/>
      <c r="C266" s="2"/>
      <c r="D266" s="2"/>
      <c r="E266" s="2"/>
      <c r="F266" s="2"/>
      <c r="G266" s="2"/>
      <c r="H266" s="2"/>
    </row>
    <row r="267" spans="2:8" ht="9.75" customHeight="1">
      <c r="B267" s="5" t="s">
        <v>108</v>
      </c>
      <c r="C267" s="2">
        <v>13182</v>
      </c>
      <c r="D267" s="2">
        <v>7338</v>
      </c>
      <c r="E267" s="2">
        <v>272</v>
      </c>
      <c r="F267" s="2">
        <v>205</v>
      </c>
      <c r="G267" s="2">
        <v>398</v>
      </c>
      <c r="H267" s="2">
        <v>567</v>
      </c>
    </row>
    <row r="268" spans="2:8" ht="9.75" customHeight="1">
      <c r="B268" s="5" t="s">
        <v>97</v>
      </c>
      <c r="C268" s="2">
        <v>16652</v>
      </c>
      <c r="D268" s="2">
        <v>9854</v>
      </c>
      <c r="E268" s="2">
        <v>271</v>
      </c>
      <c r="F268" s="2">
        <v>183</v>
      </c>
      <c r="G268" s="2">
        <v>399</v>
      </c>
      <c r="H268" s="2">
        <v>450</v>
      </c>
    </row>
    <row r="269" spans="2:8" ht="9.75" customHeight="1">
      <c r="B269" s="5" t="s">
        <v>103</v>
      </c>
      <c r="C269" s="2">
        <v>56790</v>
      </c>
      <c r="D269" s="2">
        <v>30880</v>
      </c>
      <c r="E269" s="2">
        <v>903</v>
      </c>
      <c r="F269" s="2">
        <v>809</v>
      </c>
      <c r="G269" s="2">
        <v>1443</v>
      </c>
      <c r="H269" s="2">
        <v>1759</v>
      </c>
    </row>
    <row r="270" spans="1:8" ht="9.75" customHeight="1">
      <c r="A270" s="3" t="s">
        <v>110</v>
      </c>
      <c r="C270" s="2">
        <v>86624</v>
      </c>
      <c r="D270" s="2">
        <v>48072</v>
      </c>
      <c r="E270" s="2">
        <v>1446</v>
      </c>
      <c r="F270" s="2">
        <v>1197</v>
      </c>
      <c r="G270" s="2">
        <v>2240</v>
      </c>
      <c r="H270" s="2">
        <v>2776</v>
      </c>
    </row>
    <row r="271" spans="2:8" s="4" customFormat="1" ht="9.75" customHeight="1">
      <c r="B271" s="6" t="s">
        <v>111</v>
      </c>
      <c r="C271" s="4">
        <f aca="true" t="shared" si="39" ref="C271:H271">C270/142358</f>
        <v>0.6084940783096138</v>
      </c>
      <c r="D271" s="4">
        <f t="shared" si="39"/>
        <v>0.33768386743281026</v>
      </c>
      <c r="E271" s="4">
        <f t="shared" si="39"/>
        <v>0.010157490271006897</v>
      </c>
      <c r="F271" s="4">
        <f t="shared" si="39"/>
        <v>0.008408378875792018</v>
      </c>
      <c r="G271" s="4">
        <f t="shared" si="39"/>
        <v>0.015734978013178046</v>
      </c>
      <c r="H271" s="4">
        <f t="shared" si="39"/>
        <v>0.019500133466331362</v>
      </c>
    </row>
    <row r="272" spans="2:8" ht="4.5" customHeight="1">
      <c r="B272" s="7"/>
      <c r="C272" s="2"/>
      <c r="D272" s="2"/>
      <c r="E272" s="2"/>
      <c r="F272" s="2"/>
      <c r="G272" s="2"/>
      <c r="H272" s="2"/>
    </row>
    <row r="273" spans="2:8" ht="9">
      <c r="B273" s="7"/>
      <c r="C273" s="2"/>
      <c r="D273" s="2"/>
      <c r="E273" s="2"/>
      <c r="F273" s="2"/>
      <c r="G273" s="2"/>
      <c r="H273" s="2"/>
    </row>
  </sheetData>
  <printOptions/>
  <pageMargins left="0.8999999999999999" right="0.8999999999999999" top="1" bottom="0.8" header="0.3" footer="0.3"/>
  <pageSetup firstPageNumber="79" useFirstPageNumber="1" fitToHeight="0" fitToWidth="0" horizontalDpi="600" verticalDpi="600" orientation="portrait" r:id="rId1"/>
  <headerFooter alignWithMargins="0">
    <oddHeader>&amp;C&amp;"Arial,Bold"&amp;11Supplement to the Statement of Vote
Counties by Senate Districts
for US Senator</oddHeader>
    <oddFooter>&amp;C&amp;"Arial,Bold"&amp;8&amp;P</oddFooter>
  </headerFooter>
  <rowBreaks count="2" manualBreakCount="2">
    <brk id="69" max="7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Cathy Ingram-Kelly</cp:lastModifiedBy>
  <cp:lastPrinted>2007-03-31T18:29:23Z</cp:lastPrinted>
  <dcterms:created xsi:type="dcterms:W3CDTF">2007-03-19T18:39:32Z</dcterms:created>
  <dcterms:modified xsi:type="dcterms:W3CDTF">2007-04-04T01:08:41Z</dcterms:modified>
  <cp:category/>
  <cp:version/>
  <cp:contentType/>
  <cp:contentStatus/>
</cp:coreProperties>
</file>