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'Sheet1'!$A$1:$H$481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<sst xmlns="http://schemas.openxmlformats.org/spreadsheetml/2006/main" count="410" uniqueCount="152">
  <si>
    <t>Dianne Feinstein</t>
  </si>
  <si>
    <t>Richard "Dick" Mountjoy</t>
  </si>
  <si>
    <t>Don J. Grundmann</t>
  </si>
  <si>
    <t>Marsha Feinland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</si>
  <si>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</si>
  <si>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</si>
  <si>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</si>
  <si>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</si>
  <si>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</si>
  <si>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</si>
  <si>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</si>
  <si>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</si>
  <si>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</si>
  <si>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</si>
  <si>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Sonoma</t>
  </si>
  <si>
    <t>Trinity</t>
  </si>
  <si>
    <t>State Assembly District 1 (2000)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</si>
  <si>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</si>
  <si>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</si>
  <si>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</si>
  <si>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</si>
  <si>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</si>
  <si>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</si>
  <si>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</si>
  <si>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</si>
  <si>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</si>
  <si>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 (2000)</t>
  </si>
  <si>
    <t>Lassen</t>
  </si>
  <si>
    <t>Nevada</t>
  </si>
  <si>
    <t>Placer</t>
  </si>
  <si>
    <t>Plumas</t>
  </si>
  <si>
    <t>Sierra</t>
  </si>
  <si>
    <t>Yuba</t>
  </si>
  <si>
    <t>State Assembly District 3 (2000)</t>
  </si>
  <si>
    <t>Alpine</t>
  </si>
  <si>
    <t>El Dorado</t>
  </si>
  <si>
    <t>Sacramento</t>
  </si>
  <si>
    <t>State Assembly District 4 (2000)</t>
  </si>
  <si>
    <t>State Assembly District 5 (2000)</t>
  </si>
  <si>
    <t>Marin</t>
  </si>
  <si>
    <t>State Assembly District 6 (2000)</t>
  </si>
  <si>
    <t>Napa</t>
  </si>
  <si>
    <t>Solano</t>
  </si>
  <si>
    <t>State Assembly District 7 (2000)</t>
  </si>
  <si>
    <t>State Assembly District 8 (2000)</t>
  </si>
  <si>
    <t>State Assembly District 9 (2000)</t>
  </si>
  <si>
    <t>Amador</t>
  </si>
  <si>
    <t>San Joaquin</t>
  </si>
  <si>
    <t>State Assembly District 10 (2000)</t>
  </si>
  <si>
    <t>Contra Costa</t>
  </si>
  <si>
    <t>State Assembly District 11 (2000)</t>
  </si>
  <si>
    <t>San Francisco</t>
  </si>
  <si>
    <t>San Mateo</t>
  </si>
  <si>
    <t>State Assembly District 12 (2000)</t>
  </si>
  <si>
    <t>State Assembly District 13 (2000)</t>
  </si>
  <si>
    <t>Alameda</t>
  </si>
  <si>
    <t>State Assembly District 14 (2000)</t>
  </si>
  <si>
    <t>State Assembly District 15 (2000)</t>
  </si>
  <si>
    <t>State Assembly District 16 (2000)</t>
  </si>
  <si>
    <t>Merced</t>
  </si>
  <si>
    <t>Stanislaus</t>
  </si>
  <si>
    <t>State Assembly District 17 (2000)</t>
  </si>
  <si>
    <t>State Assembly District 18 (2000)</t>
  </si>
  <si>
    <t>State Assembly District 19 (2000)</t>
  </si>
  <si>
    <t>Santa Clara</t>
  </si>
  <si>
    <t>State Assembly District 20 (2000)</t>
  </si>
  <si>
    <t>State Assembly District 21 (2000)</t>
  </si>
  <si>
    <t>State Assembly District 22 (2000)</t>
  </si>
  <si>
    <t>State Assembly District 23 (2000)</t>
  </si>
  <si>
    <t>State Assembly District 24 (2000)</t>
  </si>
  <si>
    <t>Calaveras</t>
  </si>
  <si>
    <t>Madera</t>
  </si>
  <si>
    <t>Mariposa</t>
  </si>
  <si>
    <t>Mono</t>
  </si>
  <si>
    <t>Tuolumne</t>
  </si>
  <si>
    <t>State Assembly District 25 (2000)</t>
  </si>
  <si>
    <t>State Assembly District 26 (2000)</t>
  </si>
  <si>
    <t>Monterey</t>
  </si>
  <si>
    <t>Santa Cruz</t>
  </si>
  <si>
    <t>State Assembly District 27 (2000)</t>
  </si>
  <si>
    <t>San Benito</t>
  </si>
  <si>
    <t>State Assembly District 28 (2000)</t>
  </si>
  <si>
    <t>Fresno</t>
  </si>
  <si>
    <t>Tulare</t>
  </si>
  <si>
    <t>State Assembly District 29 (2000)</t>
  </si>
  <si>
    <t>Kern</t>
  </si>
  <si>
    <t>Kings</t>
  </si>
  <si>
    <t>State Assembly District 30 (2000)</t>
  </si>
  <si>
    <t>State Assembly District 31 (2000)</t>
  </si>
  <si>
    <t>San Bernardino</t>
  </si>
  <si>
    <t>State Assembly District 32 (2000)</t>
  </si>
  <si>
    <t>San Luis Obispo</t>
  </si>
  <si>
    <t>Santa Barbara</t>
  </si>
  <si>
    <t>State Assembly District 33 (2000)</t>
  </si>
  <si>
    <t>Inyo</t>
  </si>
  <si>
    <t>State Assembly District 34 (2000)</t>
  </si>
  <si>
    <t>Ventura</t>
  </si>
  <si>
    <t>State Assembly District 35 (2000)</t>
  </si>
  <si>
    <t>Los Angeles</t>
  </si>
  <si>
    <t>State Assembly District 36 (2000)</t>
  </si>
  <si>
    <t>State Assembly District 37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</si>
  <si>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</si>
  <si>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</si>
  <si>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</si>
  <si>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</si>
  <si>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</si>
  <si>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</si>
  <si>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</si>
  <si>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</si>
  <si>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</si>
  <si>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</si>
  <si>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</si>
  <si>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</si>
  <si>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</si>
  <si>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</si>
  <si>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</si>
  <si>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</si>
  <si>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</si>
  <si>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</si>
  <si>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Orange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</si>
  <si>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</si>
  <si>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</si>
  <si>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</si>
  <si>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</si>
  <si>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</si>
  <si>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</si>
  <si>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State Assembly District 62 (2000)</t>
  </si>
  <si>
    <t>Riverside</t>
  </si>
  <si>
    <t>State Assembly District 63 (2000)</t>
  </si>
  <si>
    <t>State Assembly District 64 (2000)</t>
  </si>
  <si>
    <t>State Assembly District 65 (2000)</t>
  </si>
  <si>
    <t>San Diego</t>
  </si>
  <si>
    <t>State Assembly District 66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</si>
  <si>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</si>
  <si>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</si>
  <si>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</si>
  <si>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</si>
  <si>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</si>
  <si>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</si>
  <si>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</si>
  <si>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</si>
  <si>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</si>
  <si>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</si>
  <si>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</si>
  <si>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</si>
  <si>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</si>
  <si>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Imperial</t>
  </si>
  <si>
    <t>State Assembly District 80 (2000)</t>
  </si>
  <si>
    <t>District Totals</t>
  </si>
  <si>
    <t>Percent, Total</t>
  </si>
  <si>
    <t>Todd 
Chretien</t>
  </si>
  <si>
    <t>Michael S. 
Metti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</si>
</sst>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showOutlineSymbols="0" view="pageBreakPreview" zoomScaleSheetLayoutView="100" workbookViewId="0" topLeftCell="A1">
      <selection activeCell="K7" sqref="K7"/>
    </sheetView>
  </sheetViews>
  <sheetFormatPr defaultColWidth="9.140625" defaultRowHeight="12.75" customHeight="1"/>
  <cols>
    <col min="1" max="1" width="2.7109375" style="1" customWidth="1"/>
    <col min="2" max="2" width="22.8515625" style="6" customWidth="1"/>
    <col min="3" max="3" width="10.421875" style="1" customWidth="1"/>
    <col min="4" max="4" width="12.140625" style="1" customWidth="1"/>
    <col min="5" max="5" width="10.57421875" style="1" customWidth="1"/>
    <col min="6" max="6" width="9.28125" style="1" customWidth="1"/>
    <col min="7" max="7" width="10.421875" style="1" customWidth="1"/>
    <col min="8" max="8" width="8.57421875" style="1" customWidth="1"/>
    <col min="9" max="16384" width="7.7109375" style="1" customWidth="1"/>
  </cols>
  <sheetData>
    <row r="1" spans="3:8" s="12" customFormat="1" ht="19.5" customHeight="1">
      <c r="C1" s="12" t="s">
        <v>0</v>
      </c>
      <c r="D1" s="12" t="s">
        <v>1</v>
      </c>
      <c r="E1" s="12" t="s">
        <v>2</v>
      </c>
      <c r="F1" s="12" t="s">
        <v>150</v>
      </c>
      <c r="G1" s="12" t="s">
        <v>151</v>
      </c>
      <c r="H1" s="12" t="s">
        <v>3</v>
      </c>
    </row>
    <row r="2" spans="3:8" s="13" customFormat="1" ht="9"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</row>
    <row r="3" spans="1:2" s="11" customFormat="1" ht="9">
      <c r="A3" s="9" t="s">
        <v>16</v>
      </c>
      <c r="B3" s="10"/>
    </row>
    <row r="4" spans="2:8" ht="9">
      <c r="B4" s="6" t="s">
        <v>10</v>
      </c>
      <c r="C4" s="2">
        <v>3207</v>
      </c>
      <c r="D4" s="2">
        <v>2955</v>
      </c>
      <c r="E4" s="2">
        <v>138</v>
      </c>
      <c r="F4" s="2">
        <v>118</v>
      </c>
      <c r="G4" s="2">
        <v>146</v>
      </c>
      <c r="H4" s="2">
        <v>102</v>
      </c>
    </row>
    <row r="5" spans="2:8" ht="9">
      <c r="B5" s="6" t="s">
        <v>11</v>
      </c>
      <c r="C5" s="2">
        <v>27652</v>
      </c>
      <c r="D5" s="2">
        <v>15003</v>
      </c>
      <c r="E5" s="2">
        <v>648</v>
      </c>
      <c r="F5" s="2">
        <v>2496</v>
      </c>
      <c r="G5" s="2">
        <v>953</v>
      </c>
      <c r="H5" s="2">
        <v>867</v>
      </c>
    </row>
    <row r="6" spans="2:8" ht="9">
      <c r="B6" s="6" t="s">
        <v>12</v>
      </c>
      <c r="C6" s="2">
        <v>10830</v>
      </c>
      <c r="D6" s="2">
        <v>6691</v>
      </c>
      <c r="E6" s="2">
        <v>353</v>
      </c>
      <c r="F6" s="2">
        <v>472</v>
      </c>
      <c r="G6" s="2">
        <v>413</v>
      </c>
      <c r="H6" s="2">
        <v>440</v>
      </c>
    </row>
    <row r="7" spans="2:8" ht="9">
      <c r="B7" s="6" t="s">
        <v>13</v>
      </c>
      <c r="C7" s="2">
        <v>19645</v>
      </c>
      <c r="D7" s="2">
        <v>7662</v>
      </c>
      <c r="E7" s="2">
        <v>384</v>
      </c>
      <c r="F7" s="2">
        <v>1458</v>
      </c>
      <c r="G7" s="2">
        <v>606</v>
      </c>
      <c r="H7" s="2">
        <v>701</v>
      </c>
    </row>
    <row r="8" spans="2:8" ht="9">
      <c r="B8" s="6" t="s">
        <v>14</v>
      </c>
      <c r="C8" s="2">
        <v>32200</v>
      </c>
      <c r="D8" s="2">
        <v>10729</v>
      </c>
      <c r="E8" s="2">
        <v>418</v>
      </c>
      <c r="F8" s="2">
        <v>1927</v>
      </c>
      <c r="G8" s="2">
        <v>778</v>
      </c>
      <c r="H8" s="2">
        <v>972</v>
      </c>
    </row>
    <row r="9" spans="2:8" ht="9">
      <c r="B9" s="6" t="s">
        <v>15</v>
      </c>
      <c r="C9" s="2">
        <v>2824</v>
      </c>
      <c r="D9" s="2">
        <v>2356</v>
      </c>
      <c r="E9" s="2">
        <v>64</v>
      </c>
      <c r="F9" s="2">
        <v>158</v>
      </c>
      <c r="G9" s="2">
        <v>189</v>
      </c>
      <c r="H9" s="2">
        <v>127</v>
      </c>
    </row>
    <row r="10" spans="1:8" ht="9">
      <c r="A10" s="4" t="s">
        <v>148</v>
      </c>
      <c r="C10" s="3">
        <v>96358</v>
      </c>
      <c r="D10" s="3">
        <v>45396</v>
      </c>
      <c r="E10" s="3">
        <v>2005</v>
      </c>
      <c r="F10" s="3">
        <v>6629</v>
      </c>
      <c r="G10" s="3">
        <v>3085</v>
      </c>
      <c r="H10" s="3">
        <v>3209</v>
      </c>
    </row>
    <row r="11" spans="2:8" s="5" customFormat="1" ht="9">
      <c r="B11" s="7" t="s">
        <v>149</v>
      </c>
      <c r="C11" s="5">
        <f aca="true" t="shared" si="0" ref="C11:H11">C10/156682</f>
        <v>0.6149908732336835</v>
      </c>
      <c r="D11" s="5">
        <f t="shared" si="0"/>
        <v>0.2897333452470609</v>
      </c>
      <c r="E11" s="5">
        <f t="shared" si="0"/>
        <v>0.012796619905285866</v>
      </c>
      <c r="F11" s="5">
        <f t="shared" si="0"/>
        <v>0.042308625113286785</v>
      </c>
      <c r="G11" s="5">
        <f t="shared" si="0"/>
        <v>0.01968956229815805</v>
      </c>
      <c r="H11" s="5">
        <f t="shared" si="0"/>
        <v>0.02048097420252486</v>
      </c>
    </row>
    <row r="12" spans="2:8" ht="4.5" customHeight="1">
      <c r="B12" s="8"/>
      <c r="C12" s="3"/>
      <c r="D12" s="3"/>
      <c r="E12" s="3"/>
      <c r="F12" s="3"/>
      <c r="G12" s="3"/>
      <c r="H12" s="3"/>
    </row>
    <row r="13" spans="1:8" ht="9">
      <c r="A13" s="4" t="s">
        <v>26</v>
      </c>
      <c r="B13" s="8"/>
      <c r="C13" s="3"/>
      <c r="D13" s="3"/>
      <c r="E13" s="3"/>
      <c r="F13" s="3"/>
      <c r="G13" s="3"/>
      <c r="H13" s="3"/>
    </row>
    <row r="14" spans="2:8" ht="9">
      <c r="B14" s="6" t="s">
        <v>17</v>
      </c>
      <c r="C14" s="2">
        <v>2182</v>
      </c>
      <c r="D14" s="2">
        <v>3736</v>
      </c>
      <c r="E14" s="2">
        <v>88</v>
      </c>
      <c r="F14" s="2">
        <v>65</v>
      </c>
      <c r="G14" s="2">
        <v>114</v>
      </c>
      <c r="H14" s="2">
        <v>70</v>
      </c>
    </row>
    <row r="15" spans="2:8" ht="9">
      <c r="B15" s="6" t="s">
        <v>18</v>
      </c>
      <c r="C15" s="2">
        <v>1994</v>
      </c>
      <c r="D15" s="2">
        <v>2647</v>
      </c>
      <c r="E15" s="2">
        <v>58</v>
      </c>
      <c r="F15" s="2">
        <v>41</v>
      </c>
      <c r="G15" s="2">
        <v>71</v>
      </c>
      <c r="H15" s="2">
        <v>43</v>
      </c>
    </row>
    <row r="16" spans="2:8" ht="9">
      <c r="B16" s="6" t="s">
        <v>19</v>
      </c>
      <c r="C16" s="2">
        <v>2813</v>
      </c>
      <c r="D16" s="2">
        <v>4219</v>
      </c>
      <c r="E16" s="2">
        <v>118</v>
      </c>
      <c r="F16" s="2">
        <v>53</v>
      </c>
      <c r="G16" s="2">
        <v>125</v>
      </c>
      <c r="H16" s="2">
        <v>105</v>
      </c>
    </row>
    <row r="17" spans="2:8" ht="9">
      <c r="B17" s="6" t="s">
        <v>20</v>
      </c>
      <c r="C17" s="2">
        <v>1264</v>
      </c>
      <c r="D17" s="2">
        <v>2093</v>
      </c>
      <c r="E17" s="2">
        <v>52</v>
      </c>
      <c r="F17" s="2">
        <v>41</v>
      </c>
      <c r="G17" s="2">
        <v>128</v>
      </c>
      <c r="H17" s="2">
        <v>92</v>
      </c>
    </row>
    <row r="18" spans="2:8" ht="9">
      <c r="B18" s="6" t="s">
        <v>21</v>
      </c>
      <c r="C18" s="2">
        <v>22097</v>
      </c>
      <c r="D18" s="2">
        <v>32876</v>
      </c>
      <c r="E18" s="2">
        <v>830</v>
      </c>
      <c r="F18" s="2">
        <v>489</v>
      </c>
      <c r="G18" s="2">
        <v>1201</v>
      </c>
      <c r="H18" s="2">
        <v>746</v>
      </c>
    </row>
    <row r="19" spans="2:8" ht="9">
      <c r="B19" s="6" t="s">
        <v>22</v>
      </c>
      <c r="C19" s="2">
        <v>6752</v>
      </c>
      <c r="D19" s="2">
        <v>8433</v>
      </c>
      <c r="E19" s="2">
        <v>286</v>
      </c>
      <c r="F19" s="2">
        <v>238</v>
      </c>
      <c r="G19" s="2">
        <v>444</v>
      </c>
      <c r="H19" s="2">
        <v>235</v>
      </c>
    </row>
    <row r="20" spans="2:8" ht="9">
      <c r="B20" s="6" t="s">
        <v>23</v>
      </c>
      <c r="C20" s="2">
        <v>9297</v>
      </c>
      <c r="D20" s="2">
        <v>13113</v>
      </c>
      <c r="E20" s="2">
        <v>263</v>
      </c>
      <c r="F20" s="2">
        <v>186</v>
      </c>
      <c r="G20" s="2">
        <v>369</v>
      </c>
      <c r="H20" s="2">
        <v>320</v>
      </c>
    </row>
    <row r="21" spans="2:8" ht="9">
      <c r="B21" s="6" t="s">
        <v>24</v>
      </c>
      <c r="C21" s="2">
        <v>6914</v>
      </c>
      <c r="D21" s="2">
        <v>9865</v>
      </c>
      <c r="E21" s="2">
        <v>321</v>
      </c>
      <c r="F21" s="2">
        <v>148</v>
      </c>
      <c r="G21" s="2">
        <v>354</v>
      </c>
      <c r="H21" s="2">
        <v>263</v>
      </c>
    </row>
    <row r="22" spans="2:8" ht="9">
      <c r="B22" s="6" t="s">
        <v>25</v>
      </c>
      <c r="C22" s="2">
        <v>1808</v>
      </c>
      <c r="D22" s="2">
        <v>1819</v>
      </c>
      <c r="E22" s="2">
        <v>25</v>
      </c>
      <c r="F22" s="2">
        <v>51</v>
      </c>
      <c r="G22" s="2">
        <v>52</v>
      </c>
      <c r="H22" s="2">
        <v>43</v>
      </c>
    </row>
    <row r="23" spans="1:8" ht="9">
      <c r="A23" s="4" t="s">
        <v>148</v>
      </c>
      <c r="C23" s="3">
        <v>55121</v>
      </c>
      <c r="D23" s="3">
        <v>78801</v>
      </c>
      <c r="E23" s="3">
        <v>2041</v>
      </c>
      <c r="F23" s="3">
        <v>1312</v>
      </c>
      <c r="G23" s="3">
        <v>2858</v>
      </c>
      <c r="H23" s="3">
        <v>1917</v>
      </c>
    </row>
    <row r="24" spans="2:8" s="5" customFormat="1" ht="9">
      <c r="B24" s="7" t="s">
        <v>149</v>
      </c>
      <c r="C24" s="5">
        <f aca="true" t="shared" si="1" ref="C24:H24">C23/142051</f>
        <v>0.3880366910475815</v>
      </c>
      <c r="D24" s="5">
        <f t="shared" si="1"/>
        <v>0.5547373830525656</v>
      </c>
      <c r="E24" s="5">
        <f t="shared" si="1"/>
        <v>0.0143680790701931</v>
      </c>
      <c r="F24" s="5">
        <f t="shared" si="1"/>
        <v>0.00923611942189777</v>
      </c>
      <c r="G24" s="5">
        <f t="shared" si="1"/>
        <v>0.020119534533371817</v>
      </c>
      <c r="H24" s="5">
        <f t="shared" si="1"/>
        <v>0.013495153149221055</v>
      </c>
    </row>
    <row r="25" spans="2:8" ht="4.5" customHeight="1">
      <c r="B25" s="8"/>
      <c r="C25" s="3"/>
      <c r="D25" s="3"/>
      <c r="E25" s="3"/>
      <c r="F25" s="3"/>
      <c r="G25" s="3"/>
      <c r="H25" s="3"/>
    </row>
    <row r="26" spans="1:8" ht="9">
      <c r="A26" s="4" t="s">
        <v>33</v>
      </c>
      <c r="B26" s="8"/>
      <c r="C26" s="3"/>
      <c r="D26" s="3"/>
      <c r="E26" s="3"/>
      <c r="F26" s="3"/>
      <c r="G26" s="3"/>
      <c r="H26" s="3"/>
    </row>
    <row r="27" spans="2:8" ht="9">
      <c r="B27" s="6" t="s">
        <v>17</v>
      </c>
      <c r="C27" s="2">
        <v>29949</v>
      </c>
      <c r="D27" s="2">
        <v>27580</v>
      </c>
      <c r="E27" s="2">
        <v>864</v>
      </c>
      <c r="F27" s="2">
        <v>1234</v>
      </c>
      <c r="G27" s="2">
        <v>1368</v>
      </c>
      <c r="H27" s="2">
        <v>1088</v>
      </c>
    </row>
    <row r="28" spans="2:8" ht="9">
      <c r="B28" s="6" t="s">
        <v>27</v>
      </c>
      <c r="C28" s="2">
        <v>2968</v>
      </c>
      <c r="D28" s="2">
        <v>4820</v>
      </c>
      <c r="E28" s="2">
        <v>113</v>
      </c>
      <c r="F28" s="2">
        <v>121</v>
      </c>
      <c r="G28" s="2">
        <v>276</v>
      </c>
      <c r="H28" s="2">
        <v>168</v>
      </c>
    </row>
    <row r="29" spans="2:8" ht="9">
      <c r="B29" s="6" t="s">
        <v>28</v>
      </c>
      <c r="C29" s="2">
        <v>21204</v>
      </c>
      <c r="D29" s="2">
        <v>18618</v>
      </c>
      <c r="E29" s="2">
        <v>258</v>
      </c>
      <c r="F29" s="2">
        <v>1015</v>
      </c>
      <c r="G29" s="2">
        <v>899</v>
      </c>
      <c r="H29" s="2">
        <v>434</v>
      </c>
    </row>
    <row r="30" spans="2:8" ht="9">
      <c r="B30" s="6" t="s">
        <v>29</v>
      </c>
      <c r="C30" s="2">
        <v>5116</v>
      </c>
      <c r="D30" s="2">
        <v>6228</v>
      </c>
      <c r="E30" s="2">
        <v>140</v>
      </c>
      <c r="F30" s="2">
        <v>193</v>
      </c>
      <c r="G30" s="2">
        <v>221</v>
      </c>
      <c r="H30" s="2">
        <v>133</v>
      </c>
    </row>
    <row r="31" spans="2:8" ht="9">
      <c r="B31" s="6" t="s">
        <v>30</v>
      </c>
      <c r="C31" s="2">
        <v>3881</v>
      </c>
      <c r="D31" s="2">
        <v>4345</v>
      </c>
      <c r="E31" s="2">
        <v>140</v>
      </c>
      <c r="F31" s="2">
        <v>105</v>
      </c>
      <c r="G31" s="2">
        <v>140</v>
      </c>
      <c r="H31" s="2">
        <v>138</v>
      </c>
    </row>
    <row r="32" spans="2:8" ht="9">
      <c r="B32" s="6" t="s">
        <v>31</v>
      </c>
      <c r="C32" s="2">
        <v>641</v>
      </c>
      <c r="D32" s="2">
        <v>814</v>
      </c>
      <c r="E32" s="2">
        <v>21</v>
      </c>
      <c r="F32" s="2">
        <v>27</v>
      </c>
      <c r="G32" s="2">
        <v>50</v>
      </c>
      <c r="H32" s="2">
        <v>23</v>
      </c>
    </row>
    <row r="33" spans="2:8" ht="9">
      <c r="B33" s="6" t="s">
        <v>32</v>
      </c>
      <c r="C33" s="2">
        <v>5487</v>
      </c>
      <c r="D33" s="2">
        <v>7257</v>
      </c>
      <c r="E33" s="2">
        <v>223</v>
      </c>
      <c r="F33" s="2">
        <v>190</v>
      </c>
      <c r="G33" s="2">
        <v>329</v>
      </c>
      <c r="H33" s="2">
        <v>252</v>
      </c>
    </row>
    <row r="34" spans="1:8" ht="9">
      <c r="A34" s="4" t="s">
        <v>148</v>
      </c>
      <c r="C34" s="3">
        <v>69246</v>
      </c>
      <c r="D34" s="3">
        <v>69662</v>
      </c>
      <c r="E34" s="3">
        <v>1759</v>
      </c>
      <c r="F34" s="3">
        <v>2885</v>
      </c>
      <c r="G34" s="3">
        <v>3283</v>
      </c>
      <c r="H34" s="3">
        <v>2236</v>
      </c>
    </row>
    <row r="35" spans="2:8" s="5" customFormat="1" ht="9">
      <c r="B35" s="7" t="s">
        <v>149</v>
      </c>
      <c r="C35" s="5">
        <f aca="true" t="shared" si="2" ref="C35:H35">C34/149071</f>
        <v>0.46451690805052626</v>
      </c>
      <c r="D35" s="5">
        <f t="shared" si="2"/>
        <v>0.4673075246023707</v>
      </c>
      <c r="E35" s="5">
        <f t="shared" si="2"/>
        <v>0.011799746429553703</v>
      </c>
      <c r="F35" s="5">
        <f t="shared" si="2"/>
        <v>0.019353194115555673</v>
      </c>
      <c r="G35" s="5">
        <f t="shared" si="2"/>
        <v>0.022023062835829908</v>
      </c>
      <c r="H35" s="5">
        <f t="shared" si="2"/>
        <v>0.014999563966163774</v>
      </c>
    </row>
    <row r="36" spans="2:8" ht="4.5" customHeight="1">
      <c r="B36" s="8"/>
      <c r="C36" s="3"/>
      <c r="D36" s="3"/>
      <c r="E36" s="3"/>
      <c r="F36" s="3"/>
      <c r="G36" s="3"/>
      <c r="H36" s="3"/>
    </row>
    <row r="37" spans="1:8" ht="9">
      <c r="A37" s="4" t="s">
        <v>37</v>
      </c>
      <c r="B37" s="8"/>
      <c r="C37" s="3"/>
      <c r="D37" s="3"/>
      <c r="E37" s="3"/>
      <c r="F37" s="3"/>
      <c r="G37" s="3"/>
      <c r="H37" s="3"/>
    </row>
    <row r="38" spans="2:8" ht="9">
      <c r="B38" s="6" t="s">
        <v>34</v>
      </c>
      <c r="C38" s="2">
        <v>303</v>
      </c>
      <c r="D38" s="2">
        <v>188</v>
      </c>
      <c r="E38" s="2">
        <v>6</v>
      </c>
      <c r="F38" s="2">
        <v>16</v>
      </c>
      <c r="G38" s="2">
        <v>9</v>
      </c>
      <c r="H38" s="2">
        <v>8</v>
      </c>
    </row>
    <row r="39" spans="2:8" ht="9">
      <c r="B39" s="6" t="s">
        <v>35</v>
      </c>
      <c r="C39" s="2">
        <v>22663</v>
      </c>
      <c r="D39" s="2">
        <v>25800</v>
      </c>
      <c r="E39" s="2">
        <v>546</v>
      </c>
      <c r="F39" s="2">
        <v>855</v>
      </c>
      <c r="G39" s="2">
        <v>1123</v>
      </c>
      <c r="H39" s="2">
        <v>738</v>
      </c>
    </row>
    <row r="40" spans="2:8" ht="9">
      <c r="B40" s="6" t="s">
        <v>29</v>
      </c>
      <c r="C40" s="2">
        <v>45202</v>
      </c>
      <c r="D40" s="2">
        <v>50062</v>
      </c>
      <c r="E40" s="2">
        <v>738</v>
      </c>
      <c r="F40" s="2">
        <v>1098</v>
      </c>
      <c r="G40" s="2">
        <v>1659</v>
      </c>
      <c r="H40" s="2">
        <v>1087</v>
      </c>
    </row>
    <row r="41" spans="2:8" ht="9">
      <c r="B41" s="6" t="s">
        <v>36</v>
      </c>
      <c r="C41" s="2">
        <v>9776</v>
      </c>
      <c r="D41" s="2">
        <v>8875</v>
      </c>
      <c r="E41" s="2">
        <v>310</v>
      </c>
      <c r="F41" s="2">
        <v>271</v>
      </c>
      <c r="G41" s="2">
        <v>330</v>
      </c>
      <c r="H41" s="2">
        <v>329</v>
      </c>
    </row>
    <row r="42" spans="1:8" ht="9">
      <c r="A42" s="4" t="s">
        <v>148</v>
      </c>
      <c r="C42" s="3">
        <v>77944</v>
      </c>
      <c r="D42" s="3">
        <v>84925</v>
      </c>
      <c r="E42" s="3">
        <v>1600</v>
      </c>
      <c r="F42" s="3">
        <v>2240</v>
      </c>
      <c r="G42" s="3">
        <v>3121</v>
      </c>
      <c r="H42" s="3">
        <v>2162</v>
      </c>
    </row>
    <row r="43" spans="2:8" s="5" customFormat="1" ht="9">
      <c r="B43" s="7" t="s">
        <v>149</v>
      </c>
      <c r="C43" s="5">
        <f aca="true" t="shared" si="3" ref="C43:H43">C42/171992</f>
        <v>0.45318386901716357</v>
      </c>
      <c r="D43" s="5">
        <f t="shared" si="3"/>
        <v>0.4937729661844737</v>
      </c>
      <c r="E43" s="5">
        <f t="shared" si="3"/>
        <v>0.00930275826782641</v>
      </c>
      <c r="F43" s="5">
        <f t="shared" si="3"/>
        <v>0.013023861574956976</v>
      </c>
      <c r="G43" s="5">
        <f t="shared" si="3"/>
        <v>0.018146192846178893</v>
      </c>
      <c r="H43" s="5">
        <f t="shared" si="3"/>
        <v>0.012570352109400437</v>
      </c>
    </row>
    <row r="44" spans="2:8" ht="4.5" customHeight="1">
      <c r="B44" s="8"/>
      <c r="C44" s="3"/>
      <c r="D44" s="3"/>
      <c r="E44" s="3"/>
      <c r="F44" s="3"/>
      <c r="G44" s="3"/>
      <c r="H44" s="3"/>
    </row>
    <row r="45" spans="1:8" ht="9">
      <c r="A45" s="4" t="s">
        <v>38</v>
      </c>
      <c r="B45" s="8"/>
      <c r="C45" s="3"/>
      <c r="D45" s="3"/>
      <c r="E45" s="3"/>
      <c r="F45" s="3"/>
      <c r="G45" s="3"/>
      <c r="H45" s="3"/>
    </row>
    <row r="46" spans="2:8" ht="9">
      <c r="B46" s="6" t="s">
        <v>29</v>
      </c>
      <c r="C46" s="2">
        <v>3638</v>
      </c>
      <c r="D46" s="2">
        <v>5325</v>
      </c>
      <c r="E46" s="2">
        <v>46</v>
      </c>
      <c r="F46" s="2">
        <v>67</v>
      </c>
      <c r="G46" s="2">
        <v>123</v>
      </c>
      <c r="H46" s="2">
        <v>88</v>
      </c>
    </row>
    <row r="47" spans="2:8" ht="9">
      <c r="B47" s="6" t="s">
        <v>36</v>
      </c>
      <c r="C47" s="2">
        <v>67648</v>
      </c>
      <c r="D47" s="2">
        <v>59329</v>
      </c>
      <c r="E47" s="2">
        <v>1531</v>
      </c>
      <c r="F47" s="2">
        <v>1755</v>
      </c>
      <c r="G47" s="2">
        <v>1824</v>
      </c>
      <c r="H47" s="2">
        <v>1916</v>
      </c>
    </row>
    <row r="48" spans="1:8" ht="9">
      <c r="A48" s="4" t="s">
        <v>148</v>
      </c>
      <c r="C48" s="3">
        <v>71286</v>
      </c>
      <c r="D48" s="3">
        <v>64654</v>
      </c>
      <c r="E48" s="3">
        <v>1577</v>
      </c>
      <c r="F48" s="3">
        <v>1822</v>
      </c>
      <c r="G48" s="3">
        <v>1947</v>
      </c>
      <c r="H48" s="3">
        <v>2004</v>
      </c>
    </row>
    <row r="49" spans="2:8" s="5" customFormat="1" ht="9">
      <c r="B49" s="7" t="s">
        <v>149</v>
      </c>
      <c r="C49" s="5">
        <f aca="true" t="shared" si="4" ref="C49:H49">C48/143293</f>
        <v>0.49748417577969617</v>
      </c>
      <c r="D49" s="5">
        <f t="shared" si="4"/>
        <v>0.45120138457565967</v>
      </c>
      <c r="E49" s="5">
        <f t="shared" si="4"/>
        <v>0.01100542245608648</v>
      </c>
      <c r="F49" s="5">
        <f t="shared" si="4"/>
        <v>0.012715205906778418</v>
      </c>
      <c r="G49" s="5">
        <f t="shared" si="4"/>
        <v>0.013587544402029408</v>
      </c>
      <c r="H49" s="5">
        <f t="shared" si="4"/>
        <v>0.01398533075586386</v>
      </c>
    </row>
    <row r="50" spans="2:8" ht="4.5" customHeight="1">
      <c r="B50" s="8"/>
      <c r="C50" s="3"/>
      <c r="D50" s="3"/>
      <c r="E50" s="3"/>
      <c r="F50" s="3"/>
      <c r="G50" s="3"/>
      <c r="H50" s="3"/>
    </row>
    <row r="51" spans="1:8" ht="9">
      <c r="A51" s="4" t="s">
        <v>40</v>
      </c>
      <c r="B51" s="8"/>
      <c r="C51" s="3"/>
      <c r="D51" s="3"/>
      <c r="E51" s="3"/>
      <c r="F51" s="3"/>
      <c r="G51" s="3"/>
      <c r="H51" s="3"/>
    </row>
    <row r="52" spans="2:8" ht="9">
      <c r="B52" s="6" t="s">
        <v>39</v>
      </c>
      <c r="C52" s="2">
        <v>82025</v>
      </c>
      <c r="D52" s="2">
        <v>17788</v>
      </c>
      <c r="E52" s="2">
        <v>471</v>
      </c>
      <c r="F52" s="2">
        <v>3187</v>
      </c>
      <c r="G52" s="2">
        <v>1351</v>
      </c>
      <c r="H52" s="2">
        <v>921</v>
      </c>
    </row>
    <row r="53" spans="2:8" ht="9">
      <c r="B53" s="6" t="s">
        <v>14</v>
      </c>
      <c r="C53" s="2">
        <v>45760</v>
      </c>
      <c r="D53" s="2">
        <v>14838</v>
      </c>
      <c r="E53" s="2">
        <v>684</v>
      </c>
      <c r="F53" s="2">
        <v>1895</v>
      </c>
      <c r="G53" s="2">
        <v>996</v>
      </c>
      <c r="H53" s="2">
        <v>1005</v>
      </c>
    </row>
    <row r="54" spans="1:8" ht="9">
      <c r="A54" s="4" t="s">
        <v>148</v>
      </c>
      <c r="C54" s="3">
        <v>127785</v>
      </c>
      <c r="D54" s="3">
        <v>32626</v>
      </c>
      <c r="E54" s="3">
        <v>1155</v>
      </c>
      <c r="F54" s="3">
        <v>5082</v>
      </c>
      <c r="G54" s="3">
        <v>2347</v>
      </c>
      <c r="H54" s="3">
        <v>1926</v>
      </c>
    </row>
    <row r="55" spans="2:8" s="5" customFormat="1" ht="9">
      <c r="B55" s="7" t="s">
        <v>149</v>
      </c>
      <c r="C55" s="5">
        <f aca="true" t="shared" si="5" ref="C55:H55">C54/170921</f>
        <v>0.7476260962666963</v>
      </c>
      <c r="D55" s="5">
        <f t="shared" si="5"/>
        <v>0.1908835075853757</v>
      </c>
      <c r="E55" s="5">
        <f t="shared" si="5"/>
        <v>0.006757507854505883</v>
      </c>
      <c r="F55" s="5">
        <f t="shared" si="5"/>
        <v>0.029733034559825886</v>
      </c>
      <c r="G55" s="5">
        <f t="shared" si="5"/>
        <v>0.013731489986601998</v>
      </c>
      <c r="H55" s="5">
        <f t="shared" si="5"/>
        <v>0.011268363746994225</v>
      </c>
    </row>
    <row r="56" spans="2:8" ht="4.5" customHeight="1">
      <c r="B56" s="8"/>
      <c r="C56" s="3"/>
      <c r="D56" s="3"/>
      <c r="E56" s="3"/>
      <c r="F56" s="3"/>
      <c r="G56" s="3"/>
      <c r="H56" s="3"/>
    </row>
    <row r="57" spans="1:8" ht="9">
      <c r="A57" s="4" t="s">
        <v>43</v>
      </c>
      <c r="B57" s="8"/>
      <c r="C57" s="3"/>
      <c r="D57" s="3"/>
      <c r="E57" s="3"/>
      <c r="F57" s="3"/>
      <c r="G57" s="3"/>
      <c r="H57" s="3"/>
    </row>
    <row r="58" spans="2:8" ht="9">
      <c r="B58" s="6" t="s">
        <v>41</v>
      </c>
      <c r="C58" s="2">
        <v>27144</v>
      </c>
      <c r="D58" s="2">
        <v>12958</v>
      </c>
      <c r="E58" s="2">
        <v>350</v>
      </c>
      <c r="F58" s="2">
        <v>830</v>
      </c>
      <c r="G58" s="2">
        <v>596</v>
      </c>
      <c r="H58" s="2">
        <v>501</v>
      </c>
    </row>
    <row r="59" spans="2:8" ht="9">
      <c r="B59" s="6" t="s">
        <v>42</v>
      </c>
      <c r="C59" s="2">
        <v>22628</v>
      </c>
      <c r="D59" s="2">
        <v>7258</v>
      </c>
      <c r="E59" s="2">
        <v>298</v>
      </c>
      <c r="F59" s="2">
        <v>448</v>
      </c>
      <c r="G59" s="2">
        <v>392</v>
      </c>
      <c r="H59" s="2">
        <v>435</v>
      </c>
    </row>
    <row r="60" spans="2:8" ht="9">
      <c r="B60" s="6" t="s">
        <v>14</v>
      </c>
      <c r="C60" s="2">
        <v>41712</v>
      </c>
      <c r="D60" s="2">
        <v>14052</v>
      </c>
      <c r="E60" s="2">
        <v>649</v>
      </c>
      <c r="F60" s="2">
        <v>1534</v>
      </c>
      <c r="G60" s="2">
        <v>979</v>
      </c>
      <c r="H60" s="2">
        <v>1067</v>
      </c>
    </row>
    <row r="61" spans="1:8" ht="9">
      <c r="A61" s="4" t="s">
        <v>148</v>
      </c>
      <c r="C61" s="3">
        <v>91484</v>
      </c>
      <c r="D61" s="3">
        <v>34268</v>
      </c>
      <c r="E61" s="3">
        <v>1297</v>
      </c>
      <c r="F61" s="3">
        <v>2812</v>
      </c>
      <c r="G61" s="3">
        <v>1967</v>
      </c>
      <c r="H61" s="3">
        <v>2003</v>
      </c>
    </row>
    <row r="62" spans="2:8" s="5" customFormat="1" ht="9">
      <c r="B62" s="7" t="s">
        <v>149</v>
      </c>
      <c r="C62" s="5">
        <f aca="true" t="shared" si="6" ref="C62:H62">C61/133832</f>
        <v>0.6835734353517843</v>
      </c>
      <c r="D62" s="5">
        <f t="shared" si="6"/>
        <v>0.2560523641580489</v>
      </c>
      <c r="E62" s="5">
        <f t="shared" si="6"/>
        <v>0.009691254707394344</v>
      </c>
      <c r="F62" s="5">
        <f t="shared" si="6"/>
        <v>0.021011417299300617</v>
      </c>
      <c r="G62" s="5">
        <f t="shared" si="6"/>
        <v>0.014697531233187877</v>
      </c>
      <c r="H62" s="5">
        <f t="shared" si="6"/>
        <v>0.014966525195767829</v>
      </c>
    </row>
    <row r="63" spans="2:8" ht="4.5" customHeight="1">
      <c r="B63" s="8"/>
      <c r="C63" s="3"/>
      <c r="D63" s="3"/>
      <c r="E63" s="3"/>
      <c r="F63" s="3"/>
      <c r="G63" s="3"/>
      <c r="H63" s="3"/>
    </row>
    <row r="64" spans="1:8" ht="9">
      <c r="A64" s="4" t="s">
        <v>44</v>
      </c>
      <c r="B64" s="8"/>
      <c r="C64" s="3"/>
      <c r="D64" s="3"/>
      <c r="E64" s="3"/>
      <c r="F64" s="3"/>
      <c r="G64" s="3"/>
      <c r="H64" s="3"/>
    </row>
    <row r="65" spans="2:8" ht="9">
      <c r="B65" s="6" t="s">
        <v>42</v>
      </c>
      <c r="C65" s="2">
        <v>42200</v>
      </c>
      <c r="D65" s="2">
        <v>25698</v>
      </c>
      <c r="E65" s="2">
        <v>731</v>
      </c>
      <c r="F65" s="2">
        <v>841</v>
      </c>
      <c r="G65" s="2">
        <v>1012</v>
      </c>
      <c r="H65" s="2">
        <v>865</v>
      </c>
    </row>
    <row r="66" spans="2:8" ht="9">
      <c r="B66" s="6" t="s">
        <v>25</v>
      </c>
      <c r="C66" s="2">
        <v>32740</v>
      </c>
      <c r="D66" s="2">
        <v>14368</v>
      </c>
      <c r="E66" s="2">
        <v>241</v>
      </c>
      <c r="F66" s="2">
        <v>1324</v>
      </c>
      <c r="G66" s="2">
        <v>769</v>
      </c>
      <c r="H66" s="2">
        <v>527</v>
      </c>
    </row>
    <row r="67" spans="1:8" ht="9">
      <c r="A67" s="4" t="s">
        <v>148</v>
      </c>
      <c r="C67" s="3">
        <v>74940</v>
      </c>
      <c r="D67" s="3">
        <v>40066</v>
      </c>
      <c r="E67" s="3">
        <v>972</v>
      </c>
      <c r="F67" s="3">
        <v>2165</v>
      </c>
      <c r="G67" s="3">
        <v>1781</v>
      </c>
      <c r="H67" s="3">
        <v>1392</v>
      </c>
    </row>
    <row r="68" spans="2:8" s="5" customFormat="1" ht="9">
      <c r="B68" s="7" t="s">
        <v>149</v>
      </c>
      <c r="C68" s="5">
        <f aca="true" t="shared" si="7" ref="C68:H68">C67/121318</f>
        <v>0.6177154255757595</v>
      </c>
      <c r="D68" s="5">
        <f t="shared" si="7"/>
        <v>0.3302560213653374</v>
      </c>
      <c r="E68" s="5">
        <f t="shared" si="7"/>
        <v>0.008012001516675185</v>
      </c>
      <c r="F68" s="5">
        <f t="shared" si="7"/>
        <v>0.01784566181440512</v>
      </c>
      <c r="G68" s="5">
        <f t="shared" si="7"/>
        <v>0.014680426647323563</v>
      </c>
      <c r="H68" s="5">
        <f t="shared" si="7"/>
        <v>0.011473977480670635</v>
      </c>
    </row>
    <row r="69" spans="2:8" ht="4.5" customHeight="1">
      <c r="B69" s="8"/>
      <c r="C69" s="3"/>
      <c r="D69" s="3"/>
      <c r="E69" s="3"/>
      <c r="F69" s="3"/>
      <c r="G69" s="3"/>
      <c r="H69" s="3"/>
    </row>
    <row r="70" spans="1:8" ht="9">
      <c r="A70" s="4" t="s">
        <v>45</v>
      </c>
      <c r="B70" s="8"/>
      <c r="C70" s="3"/>
      <c r="D70" s="3"/>
      <c r="E70" s="3"/>
      <c r="F70" s="3"/>
      <c r="G70" s="3"/>
      <c r="H70" s="3"/>
    </row>
    <row r="71" spans="2:8" ht="9">
      <c r="B71" s="6" t="s">
        <v>36</v>
      </c>
      <c r="C71" s="2">
        <v>66985</v>
      </c>
      <c r="D71" s="2">
        <v>21332</v>
      </c>
      <c r="E71" s="2">
        <v>859</v>
      </c>
      <c r="F71" s="2">
        <v>2251</v>
      </c>
      <c r="G71" s="2">
        <v>1352</v>
      </c>
      <c r="H71" s="2">
        <v>1492</v>
      </c>
    </row>
    <row r="72" spans="1:8" ht="9">
      <c r="A72" s="4" t="s">
        <v>148</v>
      </c>
      <c r="C72" s="3">
        <v>66985</v>
      </c>
      <c r="D72" s="3">
        <v>21332</v>
      </c>
      <c r="E72" s="3">
        <v>859</v>
      </c>
      <c r="F72" s="3">
        <v>2251</v>
      </c>
      <c r="G72" s="3">
        <v>1352</v>
      </c>
      <c r="H72" s="3">
        <v>1492</v>
      </c>
    </row>
    <row r="73" spans="2:8" s="5" customFormat="1" ht="9">
      <c r="B73" s="7" t="s">
        <v>149</v>
      </c>
      <c r="C73" s="5">
        <f aca="true" t="shared" si="8" ref="C73:H73">C72/94273</f>
        <v>0.7105427853149895</v>
      </c>
      <c r="D73" s="5">
        <f t="shared" si="8"/>
        <v>0.226278998228549</v>
      </c>
      <c r="E73" s="5">
        <f t="shared" si="8"/>
        <v>0.009111834777720026</v>
      </c>
      <c r="F73" s="5">
        <f t="shared" si="8"/>
        <v>0.02387746226385073</v>
      </c>
      <c r="G73" s="5">
        <f t="shared" si="8"/>
        <v>0.014341327845724651</v>
      </c>
      <c r="H73" s="5">
        <f t="shared" si="8"/>
        <v>0.015826376587145842</v>
      </c>
    </row>
    <row r="74" spans="2:8" ht="4.5" customHeight="1">
      <c r="B74" s="8"/>
      <c r="C74" s="3"/>
      <c r="D74" s="3"/>
      <c r="E74" s="3"/>
      <c r="F74" s="3"/>
      <c r="G74" s="3"/>
      <c r="H74" s="3"/>
    </row>
    <row r="75" spans="1:8" ht="9.75" customHeight="1">
      <c r="A75" s="4" t="s">
        <v>48</v>
      </c>
      <c r="B75" s="8"/>
      <c r="C75" s="3"/>
      <c r="D75" s="3"/>
      <c r="E75" s="3"/>
      <c r="F75" s="3"/>
      <c r="G75" s="3"/>
      <c r="H75" s="3"/>
    </row>
    <row r="76" spans="2:8" ht="9">
      <c r="B76" s="6" t="s">
        <v>46</v>
      </c>
      <c r="C76" s="2">
        <v>6534</v>
      </c>
      <c r="D76" s="2">
        <v>7382</v>
      </c>
      <c r="E76" s="2">
        <v>193</v>
      </c>
      <c r="F76" s="2">
        <v>190</v>
      </c>
      <c r="G76" s="2">
        <v>252</v>
      </c>
      <c r="H76" s="2">
        <v>183</v>
      </c>
    </row>
    <row r="77" spans="2:8" ht="9">
      <c r="B77" s="6" t="s">
        <v>35</v>
      </c>
      <c r="C77" s="2">
        <v>6252</v>
      </c>
      <c r="D77" s="2">
        <v>8291</v>
      </c>
      <c r="E77" s="2">
        <v>104</v>
      </c>
      <c r="F77" s="2">
        <v>157</v>
      </c>
      <c r="G77" s="2">
        <v>216</v>
      </c>
      <c r="H77" s="2">
        <v>112</v>
      </c>
    </row>
    <row r="78" spans="2:8" ht="9">
      <c r="B78" s="6" t="s">
        <v>36</v>
      </c>
      <c r="C78" s="2">
        <v>41643</v>
      </c>
      <c r="D78" s="2">
        <v>31238</v>
      </c>
      <c r="E78" s="2">
        <v>834</v>
      </c>
      <c r="F78" s="2">
        <v>1027</v>
      </c>
      <c r="G78" s="2">
        <v>979</v>
      </c>
      <c r="H78" s="2">
        <v>979</v>
      </c>
    </row>
    <row r="79" spans="2:8" ht="9">
      <c r="B79" s="6" t="s">
        <v>47</v>
      </c>
      <c r="C79" s="2">
        <v>17652</v>
      </c>
      <c r="D79" s="2">
        <v>16362</v>
      </c>
      <c r="E79" s="2">
        <v>378</v>
      </c>
      <c r="F79" s="2">
        <v>329</v>
      </c>
      <c r="G79" s="2">
        <v>568</v>
      </c>
      <c r="H79" s="2">
        <v>550</v>
      </c>
    </row>
    <row r="80" spans="1:8" ht="9">
      <c r="A80" s="4" t="s">
        <v>148</v>
      </c>
      <c r="C80" s="3">
        <v>72081</v>
      </c>
      <c r="D80" s="3">
        <v>63273</v>
      </c>
      <c r="E80" s="3">
        <v>1509</v>
      </c>
      <c r="F80" s="3">
        <v>1703</v>
      </c>
      <c r="G80" s="3">
        <v>2015</v>
      </c>
      <c r="H80" s="3">
        <v>1824</v>
      </c>
    </row>
    <row r="81" spans="2:8" s="5" customFormat="1" ht="9">
      <c r="B81" s="7" t="s">
        <v>149</v>
      </c>
      <c r="C81" s="5">
        <f aca="true" t="shared" si="9" ref="C81:H81">C80/142407</f>
        <v>0.5061619161979397</v>
      </c>
      <c r="D81" s="5">
        <f t="shared" si="9"/>
        <v>0.4443110240367398</v>
      </c>
      <c r="E81" s="5">
        <f t="shared" si="9"/>
        <v>0.010596389222439908</v>
      </c>
      <c r="F81" s="5">
        <f t="shared" si="9"/>
        <v>0.011958681806371878</v>
      </c>
      <c r="G81" s="5">
        <f t="shared" si="9"/>
        <v>0.014149585343417106</v>
      </c>
      <c r="H81" s="5">
        <f t="shared" si="9"/>
        <v>0.012808359139649034</v>
      </c>
    </row>
    <row r="82" spans="2:8" ht="4.5" customHeight="1">
      <c r="B82" s="8"/>
      <c r="C82" s="3"/>
      <c r="D82" s="3"/>
      <c r="E82" s="3"/>
      <c r="F82" s="3"/>
      <c r="G82" s="3"/>
      <c r="H82" s="3"/>
    </row>
    <row r="83" spans="1:8" ht="9.75" customHeight="1">
      <c r="A83" s="4" t="s">
        <v>50</v>
      </c>
      <c r="B83" s="8"/>
      <c r="C83" s="3"/>
      <c r="D83" s="3"/>
      <c r="E83" s="3"/>
      <c r="F83" s="3"/>
      <c r="G83" s="3"/>
      <c r="H83" s="3"/>
    </row>
    <row r="84" spans="2:8" ht="9.75" customHeight="1">
      <c r="B84" s="6" t="s">
        <v>49</v>
      </c>
      <c r="C84" s="2">
        <v>77004</v>
      </c>
      <c r="D84" s="2">
        <v>28470</v>
      </c>
      <c r="E84" s="2">
        <v>1138</v>
      </c>
      <c r="F84" s="2">
        <v>1715</v>
      </c>
      <c r="G84" s="2">
        <v>1332</v>
      </c>
      <c r="H84" s="2">
        <v>1263</v>
      </c>
    </row>
    <row r="85" spans="1:8" ht="9.75" customHeight="1">
      <c r="A85" s="4" t="s">
        <v>148</v>
      </c>
      <c r="C85" s="3">
        <v>77004</v>
      </c>
      <c r="D85" s="3">
        <v>28470</v>
      </c>
      <c r="E85" s="3">
        <v>1138</v>
      </c>
      <c r="F85" s="3">
        <v>1715</v>
      </c>
      <c r="G85" s="3">
        <v>1332</v>
      </c>
      <c r="H85" s="3">
        <v>1263</v>
      </c>
    </row>
    <row r="86" spans="2:8" s="5" customFormat="1" ht="9.75" customHeight="1">
      <c r="B86" s="7" t="s">
        <v>149</v>
      </c>
      <c r="C86" s="5">
        <f aca="true" t="shared" si="10" ref="C86:H86">C85/110922</f>
        <v>0.6942175582841997</v>
      </c>
      <c r="D86" s="5">
        <f t="shared" si="10"/>
        <v>0.25666684697354897</v>
      </c>
      <c r="E86" s="5">
        <f t="shared" si="10"/>
        <v>0.010259461603649411</v>
      </c>
      <c r="F86" s="5">
        <f t="shared" si="10"/>
        <v>0.015461315158399595</v>
      </c>
      <c r="G86" s="5">
        <f t="shared" si="10"/>
        <v>0.012008438362092281</v>
      </c>
      <c r="H86" s="5">
        <f t="shared" si="10"/>
        <v>0.011386379618110024</v>
      </c>
    </row>
    <row r="87" spans="2:8" ht="4.5" customHeight="1">
      <c r="B87" s="8"/>
      <c r="C87" s="3"/>
      <c r="D87" s="3"/>
      <c r="E87" s="3"/>
      <c r="F87" s="3"/>
      <c r="G87" s="3"/>
      <c r="H87" s="3"/>
    </row>
    <row r="88" spans="1:8" ht="9.75" customHeight="1">
      <c r="A88" s="4" t="s">
        <v>53</v>
      </c>
      <c r="B88" s="8"/>
      <c r="C88" s="3"/>
      <c r="D88" s="3"/>
      <c r="E88" s="3"/>
      <c r="F88" s="3"/>
      <c r="G88" s="3"/>
      <c r="H88" s="3"/>
    </row>
    <row r="89" spans="2:8" ht="9.75" customHeight="1">
      <c r="B89" s="6" t="s">
        <v>51</v>
      </c>
      <c r="C89" s="2">
        <v>80009</v>
      </c>
      <c r="D89" s="2">
        <v>9919</v>
      </c>
      <c r="E89" s="2">
        <v>547</v>
      </c>
      <c r="F89" s="2">
        <v>5633</v>
      </c>
      <c r="G89" s="2">
        <v>1041</v>
      </c>
      <c r="H89" s="2">
        <v>1055</v>
      </c>
    </row>
    <row r="90" spans="2:8" ht="9.75" customHeight="1">
      <c r="B90" s="6" t="s">
        <v>52</v>
      </c>
      <c r="C90" s="2">
        <v>10395</v>
      </c>
      <c r="D90" s="2">
        <v>1656</v>
      </c>
      <c r="E90" s="2">
        <v>84</v>
      </c>
      <c r="F90" s="2">
        <v>270</v>
      </c>
      <c r="G90" s="2">
        <v>98</v>
      </c>
      <c r="H90" s="2">
        <v>123</v>
      </c>
    </row>
    <row r="91" spans="1:8" ht="9.75" customHeight="1">
      <c r="A91" s="4" t="s">
        <v>148</v>
      </c>
      <c r="C91" s="3">
        <v>90404</v>
      </c>
      <c r="D91" s="3">
        <v>11575</v>
      </c>
      <c r="E91" s="3">
        <v>631</v>
      </c>
      <c r="F91" s="3">
        <v>5903</v>
      </c>
      <c r="G91" s="3">
        <v>1139</v>
      </c>
      <c r="H91" s="3">
        <v>1178</v>
      </c>
    </row>
    <row r="92" spans="2:8" s="5" customFormat="1" ht="9.75" customHeight="1">
      <c r="B92" s="7" t="s">
        <v>149</v>
      </c>
      <c r="C92" s="5">
        <f aca="true" t="shared" si="11" ref="C92:H92">C91/110854</f>
        <v>0.815523120500839</v>
      </c>
      <c r="D92" s="5">
        <f t="shared" si="11"/>
        <v>0.1044166200588161</v>
      </c>
      <c r="E92" s="5">
        <f t="shared" si="11"/>
        <v>0.005692171685279738</v>
      </c>
      <c r="F92" s="5">
        <f t="shared" si="11"/>
        <v>0.05325022101142043</v>
      </c>
      <c r="G92" s="5">
        <f t="shared" si="11"/>
        <v>0.010274775831273567</v>
      </c>
      <c r="H92" s="5">
        <f t="shared" si="11"/>
        <v>0.010626589929095927</v>
      </c>
    </row>
    <row r="93" spans="2:8" ht="4.5" customHeight="1">
      <c r="B93" s="8"/>
      <c r="C93" s="3"/>
      <c r="D93" s="3"/>
      <c r="E93" s="3"/>
      <c r="F93" s="3"/>
      <c r="G93" s="3"/>
      <c r="H93" s="3"/>
    </row>
    <row r="94" spans="1:8" ht="9.75" customHeight="1">
      <c r="A94" s="4" t="s">
        <v>54</v>
      </c>
      <c r="B94" s="8"/>
      <c r="C94" s="3"/>
      <c r="D94" s="3"/>
      <c r="E94" s="3"/>
      <c r="F94" s="3"/>
      <c r="G94" s="3"/>
      <c r="H94" s="3"/>
    </row>
    <row r="95" spans="2:8" ht="9.75" customHeight="1">
      <c r="B95" s="6" t="s">
        <v>51</v>
      </c>
      <c r="C95" s="2">
        <v>107683</v>
      </c>
      <c r="D95" s="2">
        <v>9455</v>
      </c>
      <c r="E95" s="2">
        <v>595</v>
      </c>
      <c r="F95" s="2">
        <v>13419</v>
      </c>
      <c r="G95" s="2">
        <v>1847</v>
      </c>
      <c r="H95" s="2">
        <v>1787</v>
      </c>
    </row>
    <row r="96" spans="1:8" ht="9.75" customHeight="1">
      <c r="A96" s="4" t="s">
        <v>148</v>
      </c>
      <c r="C96" s="3">
        <v>107683</v>
      </c>
      <c r="D96" s="3">
        <v>9455</v>
      </c>
      <c r="E96" s="3">
        <v>595</v>
      </c>
      <c r="F96" s="3">
        <v>13419</v>
      </c>
      <c r="G96" s="3">
        <v>1847</v>
      </c>
      <c r="H96" s="3">
        <v>1787</v>
      </c>
    </row>
    <row r="97" spans="2:8" s="5" customFormat="1" ht="9.75" customHeight="1">
      <c r="B97" s="7" t="s">
        <v>149</v>
      </c>
      <c r="C97" s="5">
        <f aca="true" t="shared" si="12" ref="C97:H97">C96/134817</f>
        <v>0.7987345809504736</v>
      </c>
      <c r="D97" s="5">
        <f t="shared" si="12"/>
        <v>0.07013210500159475</v>
      </c>
      <c r="E97" s="5">
        <f t="shared" si="12"/>
        <v>0.004413390002744461</v>
      </c>
      <c r="F97" s="5">
        <f t="shared" si="12"/>
        <v>0.0995349251207192</v>
      </c>
      <c r="G97" s="5">
        <f t="shared" si="12"/>
        <v>0.013700052663981546</v>
      </c>
      <c r="H97" s="5">
        <f t="shared" si="12"/>
        <v>0.013255004932612356</v>
      </c>
    </row>
    <row r="98" spans="2:8" ht="4.5" customHeight="1">
      <c r="B98" s="8"/>
      <c r="C98" s="3"/>
      <c r="D98" s="3"/>
      <c r="E98" s="3"/>
      <c r="F98" s="3"/>
      <c r="G98" s="3"/>
      <c r="H98" s="3"/>
    </row>
    <row r="99" spans="1:8" ht="9.75" customHeight="1">
      <c r="A99" s="4" t="s">
        <v>56</v>
      </c>
      <c r="B99" s="8"/>
      <c r="C99" s="3"/>
      <c r="D99" s="3"/>
      <c r="E99" s="3"/>
      <c r="F99" s="3"/>
      <c r="G99" s="3"/>
      <c r="H99" s="3"/>
    </row>
    <row r="100" spans="2:8" ht="9.75" customHeight="1">
      <c r="B100" s="6" t="s">
        <v>55</v>
      </c>
      <c r="C100" s="2">
        <v>56976</v>
      </c>
      <c r="D100" s="2">
        <v>3700</v>
      </c>
      <c r="E100" s="2">
        <v>194</v>
      </c>
      <c r="F100" s="2">
        <v>6934</v>
      </c>
      <c r="G100" s="2">
        <v>669</v>
      </c>
      <c r="H100" s="2">
        <v>1309</v>
      </c>
    </row>
    <row r="101" spans="2:8" ht="9.75" customHeight="1">
      <c r="B101" s="6" t="s">
        <v>49</v>
      </c>
      <c r="C101" s="2">
        <v>63012</v>
      </c>
      <c r="D101" s="2">
        <v>15746</v>
      </c>
      <c r="E101" s="2">
        <v>484</v>
      </c>
      <c r="F101" s="2">
        <v>2498</v>
      </c>
      <c r="G101" s="2">
        <v>889</v>
      </c>
      <c r="H101" s="2">
        <v>791</v>
      </c>
    </row>
    <row r="102" spans="1:8" ht="9.75" customHeight="1">
      <c r="A102" s="4" t="s">
        <v>148</v>
      </c>
      <c r="C102" s="3">
        <v>119988</v>
      </c>
      <c r="D102" s="3">
        <v>19446</v>
      </c>
      <c r="E102" s="3">
        <v>678</v>
      </c>
      <c r="F102" s="3">
        <v>9432</v>
      </c>
      <c r="G102" s="3">
        <v>1558</v>
      </c>
      <c r="H102" s="3">
        <v>2100</v>
      </c>
    </row>
    <row r="103" spans="2:8" s="5" customFormat="1" ht="9.75" customHeight="1">
      <c r="B103" s="7" t="s">
        <v>149</v>
      </c>
      <c r="C103" s="5">
        <f aca="true" t="shared" si="13" ref="C103:H103">C102/153202</f>
        <v>0.7832012636910746</v>
      </c>
      <c r="D103" s="5">
        <f t="shared" si="13"/>
        <v>0.1269304578269213</v>
      </c>
      <c r="E103" s="5">
        <f t="shared" si="13"/>
        <v>0.004425529692823853</v>
      </c>
      <c r="F103" s="5">
        <f t="shared" si="13"/>
        <v>0.061565775903708826</v>
      </c>
      <c r="G103" s="5">
        <f t="shared" si="13"/>
        <v>0.010169580031592277</v>
      </c>
      <c r="H103" s="5">
        <f t="shared" si="13"/>
        <v>0.013707392853879192</v>
      </c>
    </row>
    <row r="104" spans="2:8" ht="4.5" customHeight="1">
      <c r="B104" s="8"/>
      <c r="C104" s="3"/>
      <c r="D104" s="3"/>
      <c r="E104" s="3"/>
      <c r="F104" s="3"/>
      <c r="G104" s="3"/>
      <c r="H104" s="3"/>
    </row>
    <row r="105" spans="1:8" ht="9.75" customHeight="1">
      <c r="A105" s="4" t="s">
        <v>57</v>
      </c>
      <c r="B105" s="8"/>
      <c r="C105" s="3"/>
      <c r="D105" s="3"/>
      <c r="E105" s="3"/>
      <c r="F105" s="3"/>
      <c r="G105" s="3"/>
      <c r="H105" s="3"/>
    </row>
    <row r="106" spans="2:8" ht="9.75" customHeight="1">
      <c r="B106" s="6" t="s">
        <v>55</v>
      </c>
      <c r="C106" s="2">
        <v>17122</v>
      </c>
      <c r="D106" s="2">
        <v>10620</v>
      </c>
      <c r="E106" s="2">
        <v>214</v>
      </c>
      <c r="F106" s="2">
        <v>321</v>
      </c>
      <c r="G106" s="2">
        <v>478</v>
      </c>
      <c r="H106" s="2">
        <v>287</v>
      </c>
    </row>
    <row r="107" spans="2:8" ht="9.75" customHeight="1">
      <c r="B107" s="6" t="s">
        <v>49</v>
      </c>
      <c r="C107" s="2">
        <v>65500</v>
      </c>
      <c r="D107" s="2">
        <v>36548</v>
      </c>
      <c r="E107" s="2">
        <v>733</v>
      </c>
      <c r="F107" s="2">
        <v>1192</v>
      </c>
      <c r="G107" s="2">
        <v>1178</v>
      </c>
      <c r="H107" s="2">
        <v>605</v>
      </c>
    </row>
    <row r="108" spans="2:8" ht="9.75" customHeight="1">
      <c r="B108" s="6" t="s">
        <v>36</v>
      </c>
      <c r="C108" s="2">
        <v>15169</v>
      </c>
      <c r="D108" s="2">
        <v>14113</v>
      </c>
      <c r="E108" s="2">
        <v>373</v>
      </c>
      <c r="F108" s="2">
        <v>293</v>
      </c>
      <c r="G108" s="2">
        <v>398</v>
      </c>
      <c r="H108" s="2">
        <v>337</v>
      </c>
    </row>
    <row r="109" spans="2:8" ht="9.75" customHeight="1">
      <c r="B109" s="6" t="s">
        <v>47</v>
      </c>
      <c r="C109" s="2">
        <v>2701</v>
      </c>
      <c r="D109" s="2">
        <v>1332</v>
      </c>
      <c r="E109" s="2">
        <v>56</v>
      </c>
      <c r="F109" s="2">
        <v>38</v>
      </c>
      <c r="G109" s="2">
        <v>77</v>
      </c>
      <c r="H109" s="2">
        <v>61</v>
      </c>
    </row>
    <row r="110" spans="1:8" ht="9.75" customHeight="1">
      <c r="A110" s="4" t="s">
        <v>148</v>
      </c>
      <c r="C110" s="3">
        <v>100492</v>
      </c>
      <c r="D110" s="3">
        <v>62613</v>
      </c>
      <c r="E110" s="3">
        <v>1376</v>
      </c>
      <c r="F110" s="3">
        <v>1844</v>
      </c>
      <c r="G110" s="3">
        <v>2131</v>
      </c>
      <c r="H110" s="3">
        <v>1290</v>
      </c>
    </row>
    <row r="111" spans="2:8" s="5" customFormat="1" ht="9.75" customHeight="1">
      <c r="B111" s="7" t="s">
        <v>149</v>
      </c>
      <c r="C111" s="5">
        <f aca="true" t="shared" si="14" ref="C111:H111">C110/169746</f>
        <v>0.592013950255087</v>
      </c>
      <c r="D111" s="5">
        <f t="shared" si="14"/>
        <v>0.3688628892580679</v>
      </c>
      <c r="E111" s="5">
        <f t="shared" si="14"/>
        <v>0.008106229307317993</v>
      </c>
      <c r="F111" s="5">
        <f t="shared" si="14"/>
        <v>0.010863289856609287</v>
      </c>
      <c r="G111" s="5">
        <f t="shared" si="14"/>
        <v>0.012554051347307154</v>
      </c>
      <c r="H111" s="5">
        <f t="shared" si="14"/>
        <v>0.007599589975610618</v>
      </c>
    </row>
    <row r="112" spans="2:8" ht="4.5" customHeight="1">
      <c r="B112" s="8"/>
      <c r="C112" s="3"/>
      <c r="D112" s="3"/>
      <c r="E112" s="3"/>
      <c r="F112" s="3"/>
      <c r="G112" s="3"/>
      <c r="H112" s="3"/>
    </row>
    <row r="113" spans="1:8" ht="9.75" customHeight="1">
      <c r="A113" s="4" t="s">
        <v>58</v>
      </c>
      <c r="B113" s="8"/>
      <c r="C113" s="3"/>
      <c r="D113" s="3"/>
      <c r="E113" s="3"/>
      <c r="F113" s="3"/>
      <c r="G113" s="3"/>
      <c r="H113" s="3"/>
    </row>
    <row r="114" spans="2:8" ht="9.75" customHeight="1">
      <c r="B114" s="6" t="s">
        <v>55</v>
      </c>
      <c r="C114" s="2">
        <v>92717</v>
      </c>
      <c r="D114" s="2">
        <v>9228</v>
      </c>
      <c r="E114" s="2">
        <v>462</v>
      </c>
      <c r="F114" s="2">
        <v>7207</v>
      </c>
      <c r="G114" s="2">
        <v>1038</v>
      </c>
      <c r="H114" s="2">
        <v>2008</v>
      </c>
    </row>
    <row r="115" spans="1:8" ht="9.75" customHeight="1">
      <c r="A115" s="4" t="s">
        <v>148</v>
      </c>
      <c r="C115" s="3">
        <v>92717</v>
      </c>
      <c r="D115" s="3">
        <v>9228</v>
      </c>
      <c r="E115" s="3">
        <v>462</v>
      </c>
      <c r="F115" s="3">
        <v>7207</v>
      </c>
      <c r="G115" s="3">
        <v>1038</v>
      </c>
      <c r="H115" s="3">
        <v>2008</v>
      </c>
    </row>
    <row r="116" spans="2:8" s="5" customFormat="1" ht="9.75" customHeight="1">
      <c r="B116" s="7" t="s">
        <v>149</v>
      </c>
      <c r="C116" s="5">
        <f aca="true" t="shared" si="15" ref="C116:H116">C115/112660</f>
        <v>0.8229806497425883</v>
      </c>
      <c r="D116" s="5">
        <f t="shared" si="15"/>
        <v>0.08191017219953843</v>
      </c>
      <c r="E116" s="5">
        <f t="shared" si="15"/>
        <v>0.004100834368897568</v>
      </c>
      <c r="F116" s="5">
        <f t="shared" si="15"/>
        <v>0.06397124090182851</v>
      </c>
      <c r="G116" s="5">
        <f t="shared" si="15"/>
        <v>0.009213562932717913</v>
      </c>
      <c r="H116" s="5">
        <f t="shared" si="15"/>
        <v>0.017823539854429256</v>
      </c>
    </row>
    <row r="117" spans="2:8" ht="4.5" customHeight="1">
      <c r="B117" s="8"/>
      <c r="C117" s="3"/>
      <c r="D117" s="3"/>
      <c r="E117" s="3"/>
      <c r="F117" s="3"/>
      <c r="G117" s="3"/>
      <c r="H117" s="3"/>
    </row>
    <row r="118" spans="1:8" ht="9.75" customHeight="1">
      <c r="A118" s="4" t="s">
        <v>61</v>
      </c>
      <c r="B118" s="8"/>
      <c r="C118" s="3"/>
      <c r="D118" s="3"/>
      <c r="E118" s="3"/>
      <c r="F118" s="3"/>
      <c r="G118" s="3"/>
      <c r="H118" s="3"/>
    </row>
    <row r="119" spans="2:8" ht="9.75" customHeight="1">
      <c r="B119" s="6" t="s">
        <v>59</v>
      </c>
      <c r="C119" s="2">
        <v>22081</v>
      </c>
      <c r="D119" s="2">
        <v>16914</v>
      </c>
      <c r="E119" s="2">
        <v>477</v>
      </c>
      <c r="F119" s="2">
        <v>316</v>
      </c>
      <c r="G119" s="2">
        <v>441</v>
      </c>
      <c r="H119" s="2">
        <v>787</v>
      </c>
    </row>
    <row r="120" spans="2:8" ht="9.75" customHeight="1">
      <c r="B120" s="6" t="s">
        <v>47</v>
      </c>
      <c r="C120" s="2">
        <v>24430</v>
      </c>
      <c r="D120" s="2">
        <v>10390</v>
      </c>
      <c r="E120" s="2">
        <v>398</v>
      </c>
      <c r="F120" s="2">
        <v>326</v>
      </c>
      <c r="G120" s="2">
        <v>573</v>
      </c>
      <c r="H120" s="2">
        <v>843</v>
      </c>
    </row>
    <row r="121" spans="2:8" ht="9.75" customHeight="1">
      <c r="B121" s="6" t="s">
        <v>60</v>
      </c>
      <c r="C121" s="2">
        <v>1215</v>
      </c>
      <c r="D121" s="2">
        <v>918</v>
      </c>
      <c r="E121" s="2">
        <v>19</v>
      </c>
      <c r="F121" s="2">
        <v>21</v>
      </c>
      <c r="G121" s="2">
        <v>39</v>
      </c>
      <c r="H121" s="2">
        <v>32</v>
      </c>
    </row>
    <row r="122" spans="1:8" ht="9.75" customHeight="1">
      <c r="A122" s="4" t="s">
        <v>148</v>
      </c>
      <c r="C122" s="3">
        <v>47726</v>
      </c>
      <c r="D122" s="3">
        <v>28222</v>
      </c>
      <c r="E122" s="3">
        <v>894</v>
      </c>
      <c r="F122" s="3">
        <v>663</v>
      </c>
      <c r="G122" s="3">
        <v>1053</v>
      </c>
      <c r="H122" s="3">
        <v>1662</v>
      </c>
    </row>
    <row r="123" spans="2:8" s="5" customFormat="1" ht="9.75" customHeight="1">
      <c r="B123" s="7" t="s">
        <v>149</v>
      </c>
      <c r="C123" s="5">
        <f aca="true" t="shared" si="16" ref="C123:H123">C122/80220</f>
        <v>0.5949389179755672</v>
      </c>
      <c r="D123" s="5">
        <f t="shared" si="16"/>
        <v>0.3518075292944403</v>
      </c>
      <c r="E123" s="5">
        <f t="shared" si="16"/>
        <v>0.011144353029169784</v>
      </c>
      <c r="F123" s="5">
        <f t="shared" si="16"/>
        <v>0.008264771877337323</v>
      </c>
      <c r="G123" s="5">
        <f t="shared" si="16"/>
        <v>0.0131264023934181</v>
      </c>
      <c r="H123" s="5">
        <f t="shared" si="16"/>
        <v>0.020718025430067316</v>
      </c>
    </row>
    <row r="124" spans="2:8" ht="4.5" customHeight="1">
      <c r="B124" s="8"/>
      <c r="C124" s="3"/>
      <c r="D124" s="3"/>
      <c r="E124" s="3"/>
      <c r="F124" s="3"/>
      <c r="G124" s="3"/>
      <c r="H124" s="3"/>
    </row>
    <row r="125" spans="1:8" ht="9.75" customHeight="1">
      <c r="A125" s="4" t="s">
        <v>62</v>
      </c>
      <c r="B125" s="8"/>
      <c r="C125" s="3"/>
      <c r="D125" s="3"/>
      <c r="E125" s="3"/>
      <c r="F125" s="3"/>
      <c r="G125" s="3"/>
      <c r="H125" s="3"/>
    </row>
    <row r="126" spans="2:8" ht="9.75" customHeight="1">
      <c r="B126" s="6" t="s">
        <v>55</v>
      </c>
      <c r="C126" s="2">
        <v>79916</v>
      </c>
      <c r="D126" s="2">
        <v>22482</v>
      </c>
      <c r="E126" s="2">
        <v>842</v>
      </c>
      <c r="F126" s="2">
        <v>1800</v>
      </c>
      <c r="G126" s="2">
        <v>1154</v>
      </c>
      <c r="H126" s="2">
        <v>1229</v>
      </c>
    </row>
    <row r="127" spans="1:8" ht="9.75" customHeight="1">
      <c r="A127" s="4" t="s">
        <v>148</v>
      </c>
      <c r="C127" s="3">
        <v>79916</v>
      </c>
      <c r="D127" s="3">
        <v>22482</v>
      </c>
      <c r="E127" s="3">
        <v>842</v>
      </c>
      <c r="F127" s="3">
        <v>1800</v>
      </c>
      <c r="G127" s="3">
        <v>1154</v>
      </c>
      <c r="H127" s="3">
        <v>1229</v>
      </c>
    </row>
    <row r="128" spans="2:8" s="5" customFormat="1" ht="9.75" customHeight="1">
      <c r="B128" s="7" t="s">
        <v>149</v>
      </c>
      <c r="C128" s="5">
        <f aca="true" t="shared" si="17" ref="C128:H128">C127/107423</f>
        <v>0.7439375180361747</v>
      </c>
      <c r="D128" s="5">
        <f t="shared" si="17"/>
        <v>0.20928479003565345</v>
      </c>
      <c r="E128" s="5">
        <f t="shared" si="17"/>
        <v>0.007838172458412071</v>
      </c>
      <c r="F128" s="5">
        <f t="shared" si="17"/>
        <v>0.016756188153374974</v>
      </c>
      <c r="G128" s="5">
        <f t="shared" si="17"/>
        <v>0.010742578404997068</v>
      </c>
      <c r="H128" s="5">
        <f t="shared" si="17"/>
        <v>0.011440752911387691</v>
      </c>
    </row>
    <row r="129" spans="2:8" ht="4.5" customHeight="1">
      <c r="B129" s="8"/>
      <c r="C129" s="3"/>
      <c r="D129" s="3"/>
      <c r="E129" s="3"/>
      <c r="F129" s="3"/>
      <c r="G129" s="3"/>
      <c r="H129" s="3"/>
    </row>
    <row r="130" spans="1:8" ht="9.75" customHeight="1">
      <c r="A130" s="4" t="s">
        <v>63</v>
      </c>
      <c r="B130" s="8"/>
      <c r="C130" s="3"/>
      <c r="D130" s="3"/>
      <c r="E130" s="3"/>
      <c r="F130" s="3"/>
      <c r="G130" s="3"/>
      <c r="H130" s="3"/>
    </row>
    <row r="131" spans="2:8" ht="9.75" customHeight="1">
      <c r="B131" s="6" t="s">
        <v>52</v>
      </c>
      <c r="C131" s="2">
        <v>94383</v>
      </c>
      <c r="D131" s="2">
        <v>25604</v>
      </c>
      <c r="E131" s="2">
        <v>822</v>
      </c>
      <c r="F131" s="2">
        <v>2843</v>
      </c>
      <c r="G131" s="2">
        <v>1492</v>
      </c>
      <c r="H131" s="2">
        <v>1195</v>
      </c>
    </row>
    <row r="132" spans="1:8" ht="9.75" customHeight="1">
      <c r="A132" s="4" t="s">
        <v>148</v>
      </c>
      <c r="C132" s="3">
        <v>94383</v>
      </c>
      <c r="D132" s="3">
        <v>25604</v>
      </c>
      <c r="E132" s="3">
        <v>822</v>
      </c>
      <c r="F132" s="3">
        <v>2843</v>
      </c>
      <c r="G132" s="3">
        <v>1492</v>
      </c>
      <c r="H132" s="3">
        <v>1195</v>
      </c>
    </row>
    <row r="133" spans="2:8" s="5" customFormat="1" ht="9.75" customHeight="1">
      <c r="B133" s="7" t="s">
        <v>149</v>
      </c>
      <c r="C133" s="5">
        <f aca="true" t="shared" si="18" ref="C133:H133">C132/126339</f>
        <v>0.7470614774535179</v>
      </c>
      <c r="D133" s="5">
        <f t="shared" si="18"/>
        <v>0.2026610943572452</v>
      </c>
      <c r="E133" s="5">
        <f t="shared" si="18"/>
        <v>0.006506304466554271</v>
      </c>
      <c r="F133" s="5">
        <f t="shared" si="18"/>
        <v>0.02250294841656179</v>
      </c>
      <c r="G133" s="5">
        <f t="shared" si="18"/>
        <v>0.01180949667165325</v>
      </c>
      <c r="H133" s="5">
        <f t="shared" si="18"/>
        <v>0.009458678634467583</v>
      </c>
    </row>
    <row r="134" spans="2:8" ht="4.5" customHeight="1">
      <c r="B134" s="8"/>
      <c r="C134" s="3"/>
      <c r="D134" s="3"/>
      <c r="E134" s="3"/>
      <c r="F134" s="3"/>
      <c r="G134" s="3"/>
      <c r="H134" s="3"/>
    </row>
    <row r="135" spans="1:8" ht="9.75" customHeight="1">
      <c r="A135" s="4" t="s">
        <v>65</v>
      </c>
      <c r="B135" s="8"/>
      <c r="C135" s="3"/>
      <c r="D135" s="3"/>
      <c r="E135" s="3"/>
      <c r="F135" s="3"/>
      <c r="G135" s="3"/>
      <c r="H135" s="3"/>
    </row>
    <row r="136" spans="2:8" ht="9.75" customHeight="1">
      <c r="B136" s="6" t="s">
        <v>55</v>
      </c>
      <c r="C136" s="2">
        <v>60764</v>
      </c>
      <c r="D136" s="2">
        <v>20520</v>
      </c>
      <c r="E136" s="2">
        <v>623</v>
      </c>
      <c r="F136" s="2">
        <v>1344</v>
      </c>
      <c r="G136" s="2">
        <v>1078</v>
      </c>
      <c r="H136" s="2">
        <v>924</v>
      </c>
    </row>
    <row r="137" spans="2:8" ht="9.75" customHeight="1">
      <c r="B137" s="6" t="s">
        <v>64</v>
      </c>
      <c r="C137" s="2">
        <v>9242</v>
      </c>
      <c r="D137" s="2">
        <v>3618</v>
      </c>
      <c r="E137" s="2">
        <v>110</v>
      </c>
      <c r="F137" s="2">
        <v>159</v>
      </c>
      <c r="G137" s="2">
        <v>210</v>
      </c>
      <c r="H137" s="2">
        <v>161</v>
      </c>
    </row>
    <row r="138" spans="1:8" ht="9.75" customHeight="1">
      <c r="A138" s="4" t="s">
        <v>148</v>
      </c>
      <c r="C138" s="3">
        <v>70006</v>
      </c>
      <c r="D138" s="3">
        <v>24138</v>
      </c>
      <c r="E138" s="3">
        <v>733</v>
      </c>
      <c r="F138" s="3">
        <v>1503</v>
      </c>
      <c r="G138" s="3">
        <v>1288</v>
      </c>
      <c r="H138" s="3">
        <v>1085</v>
      </c>
    </row>
    <row r="139" spans="2:8" s="5" customFormat="1" ht="9.75" customHeight="1">
      <c r="B139" s="7" t="s">
        <v>149</v>
      </c>
      <c r="C139" s="5">
        <f aca="true" t="shared" si="19" ref="C139:H139">C138/98753</f>
        <v>0.7088999827853331</v>
      </c>
      <c r="D139" s="5">
        <f t="shared" si="19"/>
        <v>0.2444280173766873</v>
      </c>
      <c r="E139" s="5">
        <f t="shared" si="19"/>
        <v>0.007422559314653732</v>
      </c>
      <c r="F139" s="5">
        <f t="shared" si="19"/>
        <v>0.015219790791165838</v>
      </c>
      <c r="G139" s="5">
        <f t="shared" si="19"/>
        <v>0.01304264174252934</v>
      </c>
      <c r="H139" s="5">
        <f t="shared" si="19"/>
        <v>0.010987007989630695</v>
      </c>
    </row>
    <row r="140" spans="2:8" ht="4.5" customHeight="1">
      <c r="B140" s="8"/>
      <c r="C140" s="3"/>
      <c r="D140" s="3"/>
      <c r="E140" s="3"/>
      <c r="F140" s="3"/>
      <c r="G140" s="3"/>
      <c r="H140" s="3"/>
    </row>
    <row r="141" spans="1:8" ht="9.75" customHeight="1">
      <c r="A141" s="4" t="s">
        <v>66</v>
      </c>
      <c r="B141" s="8"/>
      <c r="C141" s="3"/>
      <c r="D141" s="3"/>
      <c r="E141" s="3"/>
      <c r="F141" s="3"/>
      <c r="G141" s="3"/>
      <c r="H141" s="3"/>
    </row>
    <row r="142" spans="2:8" ht="9.75" customHeight="1">
      <c r="B142" s="6" t="s">
        <v>52</v>
      </c>
      <c r="C142" s="2">
        <v>47304</v>
      </c>
      <c r="D142" s="2">
        <v>13783</v>
      </c>
      <c r="E142" s="2">
        <v>307</v>
      </c>
      <c r="F142" s="2">
        <v>1387</v>
      </c>
      <c r="G142" s="2">
        <v>987</v>
      </c>
      <c r="H142" s="2">
        <v>579</v>
      </c>
    </row>
    <row r="143" spans="2:8" ht="9.75" customHeight="1">
      <c r="B143" s="6" t="s">
        <v>64</v>
      </c>
      <c r="C143" s="2">
        <v>57683</v>
      </c>
      <c r="D143" s="2">
        <v>20205</v>
      </c>
      <c r="E143" s="2">
        <v>331</v>
      </c>
      <c r="F143" s="2">
        <v>1566</v>
      </c>
      <c r="G143" s="2">
        <v>1333</v>
      </c>
      <c r="H143" s="2">
        <v>651</v>
      </c>
    </row>
    <row r="144" spans="1:8" ht="9.75" customHeight="1">
      <c r="A144" s="4" t="s">
        <v>148</v>
      </c>
      <c r="C144" s="3">
        <v>104987</v>
      </c>
      <c r="D144" s="3">
        <v>33988</v>
      </c>
      <c r="E144" s="3">
        <v>638</v>
      </c>
      <c r="F144" s="3">
        <v>2953</v>
      </c>
      <c r="G144" s="3">
        <v>2320</v>
      </c>
      <c r="H144" s="3">
        <v>1230</v>
      </c>
    </row>
    <row r="145" spans="2:8" s="5" customFormat="1" ht="9.75" customHeight="1">
      <c r="B145" s="7" t="s">
        <v>149</v>
      </c>
      <c r="C145" s="5">
        <f aca="true" t="shared" si="20" ref="C145:H145">C144/146116</f>
        <v>0.718518163650798</v>
      </c>
      <c r="D145" s="5">
        <f t="shared" si="20"/>
        <v>0.2326097073557995</v>
      </c>
      <c r="E145" s="5">
        <f t="shared" si="20"/>
        <v>0.0043663938240849735</v>
      </c>
      <c r="F145" s="5">
        <f t="shared" si="20"/>
        <v>0.020209970160694243</v>
      </c>
      <c r="G145" s="5">
        <f t="shared" si="20"/>
        <v>0.01587779572394536</v>
      </c>
      <c r="H145" s="5">
        <f t="shared" si="20"/>
        <v>0.008417969284677928</v>
      </c>
    </row>
    <row r="146" spans="2:8" ht="4.5" customHeight="1">
      <c r="B146" s="8"/>
      <c r="C146" s="3"/>
      <c r="D146" s="3"/>
      <c r="E146" s="3"/>
      <c r="F146" s="3"/>
      <c r="G146" s="3"/>
      <c r="H146" s="3"/>
    </row>
    <row r="147" spans="1:8" ht="9.75" customHeight="1">
      <c r="A147" s="4" t="s">
        <v>67</v>
      </c>
      <c r="B147" s="8"/>
      <c r="C147" s="3"/>
      <c r="D147" s="3"/>
      <c r="E147" s="3"/>
      <c r="F147" s="3"/>
      <c r="G147" s="3"/>
      <c r="H147" s="3"/>
    </row>
    <row r="148" spans="2:8" ht="9.75" customHeight="1">
      <c r="B148" s="6" t="s">
        <v>64</v>
      </c>
      <c r="C148" s="2">
        <v>73104</v>
      </c>
      <c r="D148" s="2">
        <v>23275</v>
      </c>
      <c r="E148" s="2">
        <v>666</v>
      </c>
      <c r="F148" s="2">
        <v>2340</v>
      </c>
      <c r="G148" s="2">
        <v>2073</v>
      </c>
      <c r="H148" s="2">
        <v>1186</v>
      </c>
    </row>
    <row r="149" spans="1:8" ht="9.75" customHeight="1">
      <c r="A149" s="4" t="s">
        <v>148</v>
      </c>
      <c r="C149" s="3">
        <v>73104</v>
      </c>
      <c r="D149" s="3">
        <v>23275</v>
      </c>
      <c r="E149" s="3">
        <v>666</v>
      </c>
      <c r="F149" s="3">
        <v>2340</v>
      </c>
      <c r="G149" s="3">
        <v>2073</v>
      </c>
      <c r="H149" s="3">
        <v>1186</v>
      </c>
    </row>
    <row r="150" spans="2:8" s="5" customFormat="1" ht="9.75" customHeight="1">
      <c r="B150" s="7" t="s">
        <v>149</v>
      </c>
      <c r="C150" s="5">
        <f aca="true" t="shared" si="21" ref="C150:H150">C149/102644</f>
        <v>0.7122091890417365</v>
      </c>
      <c r="D150" s="5">
        <f t="shared" si="21"/>
        <v>0.22675460816024318</v>
      </c>
      <c r="E150" s="5">
        <f t="shared" si="21"/>
        <v>0.006488445500954757</v>
      </c>
      <c r="F150" s="5">
        <f t="shared" si="21"/>
        <v>0.022797240949300496</v>
      </c>
      <c r="G150" s="5">
        <f t="shared" si="21"/>
        <v>0.020196017302521335</v>
      </c>
      <c r="H150" s="5">
        <f t="shared" si="21"/>
        <v>0.011554499045243754</v>
      </c>
    </row>
    <row r="151" spans="2:8" ht="4.5" customHeight="1">
      <c r="B151" s="8"/>
      <c r="C151" s="3"/>
      <c r="D151" s="3"/>
      <c r="E151" s="3"/>
      <c r="F151" s="3"/>
      <c r="G151" s="3"/>
      <c r="H151" s="3"/>
    </row>
    <row r="152" spans="1:8" ht="9.75" customHeight="1">
      <c r="A152" s="4" t="s">
        <v>68</v>
      </c>
      <c r="B152" s="8"/>
      <c r="C152" s="3"/>
      <c r="D152" s="3"/>
      <c r="E152" s="3"/>
      <c r="F152" s="3"/>
      <c r="G152" s="3"/>
      <c r="H152" s="3"/>
    </row>
    <row r="153" spans="2:8" ht="9.75" customHeight="1">
      <c r="B153" s="6" t="s">
        <v>64</v>
      </c>
      <c r="C153" s="2">
        <v>52132</v>
      </c>
      <c r="D153" s="2">
        <v>14695</v>
      </c>
      <c r="E153" s="2">
        <v>674</v>
      </c>
      <c r="F153" s="2">
        <v>996</v>
      </c>
      <c r="G153" s="2">
        <v>1067</v>
      </c>
      <c r="H153" s="2">
        <v>1360</v>
      </c>
    </row>
    <row r="154" spans="1:8" ht="9.75" customHeight="1">
      <c r="A154" s="4" t="s">
        <v>148</v>
      </c>
      <c r="C154" s="3">
        <v>52132</v>
      </c>
      <c r="D154" s="3">
        <v>14695</v>
      </c>
      <c r="E154" s="3">
        <v>674</v>
      </c>
      <c r="F154" s="3">
        <v>996</v>
      </c>
      <c r="G154" s="3">
        <v>1067</v>
      </c>
      <c r="H154" s="3">
        <v>1360</v>
      </c>
    </row>
    <row r="155" spans="2:8" s="5" customFormat="1" ht="9.75" customHeight="1">
      <c r="B155" s="7" t="s">
        <v>149</v>
      </c>
      <c r="C155" s="5">
        <f aca="true" t="shared" si="22" ref="C155:H155">C154/70924</f>
        <v>0.7350403248547741</v>
      </c>
      <c r="D155" s="5">
        <f t="shared" si="22"/>
        <v>0.2071936157013141</v>
      </c>
      <c r="E155" s="5">
        <f t="shared" si="22"/>
        <v>0.009503130111104844</v>
      </c>
      <c r="F155" s="5">
        <f t="shared" si="22"/>
        <v>0.014043201173086684</v>
      </c>
      <c r="G155" s="5">
        <f t="shared" si="22"/>
        <v>0.01504427274265411</v>
      </c>
      <c r="H155" s="5">
        <f t="shared" si="22"/>
        <v>0.019175455417066157</v>
      </c>
    </row>
    <row r="156" spans="2:8" ht="4.5" customHeight="1">
      <c r="B156" s="8"/>
      <c r="C156" s="3"/>
      <c r="D156" s="3"/>
      <c r="E156" s="3"/>
      <c r="F156" s="3"/>
      <c r="G156" s="3"/>
      <c r="H156" s="3"/>
    </row>
    <row r="157" spans="1:8" ht="9.75" customHeight="1">
      <c r="A157" s="4" t="s">
        <v>69</v>
      </c>
      <c r="B157" s="8"/>
      <c r="C157" s="3"/>
      <c r="D157" s="3"/>
      <c r="E157" s="3"/>
      <c r="F157" s="3"/>
      <c r="G157" s="3"/>
      <c r="H157" s="3"/>
    </row>
    <row r="158" spans="2:8" ht="9.75" customHeight="1">
      <c r="B158" s="6" t="s">
        <v>64</v>
      </c>
      <c r="C158" s="2">
        <v>84219</v>
      </c>
      <c r="D158" s="2">
        <v>33192</v>
      </c>
      <c r="E158" s="2">
        <v>1034</v>
      </c>
      <c r="F158" s="2">
        <v>1745</v>
      </c>
      <c r="G158" s="2">
        <v>1848</v>
      </c>
      <c r="H158" s="2">
        <v>1263</v>
      </c>
    </row>
    <row r="159" spans="1:8" ht="9.75" customHeight="1">
      <c r="A159" s="4" t="s">
        <v>148</v>
      </c>
      <c r="C159" s="3">
        <v>84219</v>
      </c>
      <c r="D159" s="3">
        <v>33192</v>
      </c>
      <c r="E159" s="3">
        <v>1034</v>
      </c>
      <c r="F159" s="3">
        <v>1745</v>
      </c>
      <c r="G159" s="3">
        <v>1848</v>
      </c>
      <c r="H159" s="3">
        <v>1263</v>
      </c>
    </row>
    <row r="160" spans="2:8" s="5" customFormat="1" ht="9.75" customHeight="1">
      <c r="B160" s="7" t="s">
        <v>149</v>
      </c>
      <c r="C160" s="5">
        <f aca="true" t="shared" si="23" ref="C160:H160">C159/123301</f>
        <v>0.6830358229049237</v>
      </c>
      <c r="D160" s="5">
        <f t="shared" si="23"/>
        <v>0.2691948970405755</v>
      </c>
      <c r="E160" s="5">
        <f t="shared" si="23"/>
        <v>0.00838598227102781</v>
      </c>
      <c r="F160" s="5">
        <f t="shared" si="23"/>
        <v>0.014152358861647512</v>
      </c>
      <c r="G160" s="5">
        <f t="shared" si="23"/>
        <v>0.014987712995028426</v>
      </c>
      <c r="H160" s="5">
        <f t="shared" si="23"/>
        <v>0.010243225926797024</v>
      </c>
    </row>
    <row r="161" spans="2:8" ht="4.5" customHeight="1">
      <c r="B161" s="8"/>
      <c r="C161" s="3"/>
      <c r="D161" s="3"/>
      <c r="E161" s="3"/>
      <c r="F161" s="3"/>
      <c r="G161" s="3"/>
      <c r="H161" s="3"/>
    </row>
    <row r="162" spans="1:8" ht="9.75" customHeight="1">
      <c r="A162" s="4" t="s">
        <v>75</v>
      </c>
      <c r="B162" s="8"/>
      <c r="C162" s="3"/>
      <c r="D162" s="3"/>
      <c r="E162" s="3"/>
      <c r="F162" s="3"/>
      <c r="G162" s="3"/>
      <c r="H162" s="3"/>
    </row>
    <row r="163" spans="2:8" ht="9.75" customHeight="1">
      <c r="B163" s="6" t="s">
        <v>70</v>
      </c>
      <c r="C163" s="2">
        <v>7860</v>
      </c>
      <c r="D163" s="2">
        <v>8642</v>
      </c>
      <c r="E163" s="2">
        <v>289</v>
      </c>
      <c r="F163" s="2">
        <v>276</v>
      </c>
      <c r="G163" s="2">
        <v>395</v>
      </c>
      <c r="H163" s="2">
        <v>267</v>
      </c>
    </row>
    <row r="164" spans="2:8" ht="9.75" customHeight="1">
      <c r="B164" s="6" t="s">
        <v>71</v>
      </c>
      <c r="C164" s="2">
        <v>6868</v>
      </c>
      <c r="D164" s="2">
        <v>9890</v>
      </c>
      <c r="E164" s="2">
        <v>241</v>
      </c>
      <c r="F164" s="2">
        <v>195</v>
      </c>
      <c r="G164" s="2">
        <v>271</v>
      </c>
      <c r="H164" s="2">
        <v>301</v>
      </c>
    </row>
    <row r="165" spans="2:8" ht="9.75" customHeight="1">
      <c r="B165" s="6" t="s">
        <v>72</v>
      </c>
      <c r="C165" s="2">
        <v>3249</v>
      </c>
      <c r="D165" s="2">
        <v>3842</v>
      </c>
      <c r="E165" s="2">
        <v>103</v>
      </c>
      <c r="F165" s="2">
        <v>124</v>
      </c>
      <c r="G165" s="2">
        <v>120</v>
      </c>
      <c r="H165" s="2">
        <v>121</v>
      </c>
    </row>
    <row r="166" spans="2:8" ht="9.75" customHeight="1">
      <c r="B166" s="6" t="s">
        <v>73</v>
      </c>
      <c r="C166" s="2">
        <v>1829</v>
      </c>
      <c r="D166" s="2">
        <v>1657</v>
      </c>
      <c r="E166" s="2">
        <v>36</v>
      </c>
      <c r="F166" s="2">
        <v>66</v>
      </c>
      <c r="G166" s="2">
        <v>96</v>
      </c>
      <c r="H166" s="2">
        <v>50</v>
      </c>
    </row>
    <row r="167" spans="2:8" ht="9.75" customHeight="1">
      <c r="B167" s="6" t="s">
        <v>60</v>
      </c>
      <c r="C167" s="2">
        <v>30767</v>
      </c>
      <c r="D167" s="2">
        <v>30581</v>
      </c>
      <c r="E167" s="2">
        <v>761</v>
      </c>
      <c r="F167" s="2">
        <v>527</v>
      </c>
      <c r="G167" s="2">
        <v>717</v>
      </c>
      <c r="H167" s="2">
        <v>813</v>
      </c>
    </row>
    <row r="168" spans="2:8" ht="9.75" customHeight="1">
      <c r="B168" s="6" t="s">
        <v>74</v>
      </c>
      <c r="C168" s="2">
        <v>9535</v>
      </c>
      <c r="D168" s="2">
        <v>10228</v>
      </c>
      <c r="E168" s="2">
        <v>252</v>
      </c>
      <c r="F168" s="2">
        <v>285</v>
      </c>
      <c r="G168" s="2">
        <v>367</v>
      </c>
      <c r="H168" s="2">
        <v>280</v>
      </c>
    </row>
    <row r="169" spans="1:8" ht="9.75" customHeight="1">
      <c r="A169" s="4" t="s">
        <v>148</v>
      </c>
      <c r="C169" s="3">
        <v>60108</v>
      </c>
      <c r="D169" s="3">
        <v>64840</v>
      </c>
      <c r="E169" s="3">
        <v>1682</v>
      </c>
      <c r="F169" s="3">
        <v>1473</v>
      </c>
      <c r="G169" s="3">
        <v>1966</v>
      </c>
      <c r="H169" s="3">
        <v>1832</v>
      </c>
    </row>
    <row r="170" spans="2:8" s="5" customFormat="1" ht="9.75" customHeight="1">
      <c r="B170" s="7" t="s">
        <v>149</v>
      </c>
      <c r="C170" s="5">
        <f aca="true" t="shared" si="24" ref="C170:H170">C169/131901</f>
        <v>0.45570541542520526</v>
      </c>
      <c r="D170" s="5">
        <f t="shared" si="24"/>
        <v>0.49158080681723415</v>
      </c>
      <c r="E170" s="5">
        <f t="shared" si="24"/>
        <v>0.012751988233599442</v>
      </c>
      <c r="F170" s="5">
        <f t="shared" si="24"/>
        <v>0.01116746650897264</v>
      </c>
      <c r="G170" s="5">
        <f t="shared" si="24"/>
        <v>0.014905118232613854</v>
      </c>
      <c r="H170" s="5">
        <f t="shared" si="24"/>
        <v>0.01388920478237466</v>
      </c>
    </row>
    <row r="171" spans="2:8" ht="4.5" customHeight="1">
      <c r="B171" s="8"/>
      <c r="C171" s="3"/>
      <c r="D171" s="3"/>
      <c r="E171" s="3"/>
      <c r="F171" s="3"/>
      <c r="G171" s="3"/>
      <c r="H171" s="3"/>
    </row>
    <row r="172" spans="1:8" ht="9.75" customHeight="1">
      <c r="A172" s="4" t="s">
        <v>76</v>
      </c>
      <c r="B172" s="8"/>
      <c r="C172" s="3"/>
      <c r="D172" s="3"/>
      <c r="E172" s="3"/>
      <c r="F172" s="3"/>
      <c r="G172" s="3"/>
      <c r="H172" s="3"/>
    </row>
    <row r="173" spans="2:8" ht="9.75" customHeight="1">
      <c r="B173" s="6" t="s">
        <v>47</v>
      </c>
      <c r="C173" s="2">
        <v>30228</v>
      </c>
      <c r="D173" s="2">
        <v>26790</v>
      </c>
      <c r="E173" s="2">
        <v>683</v>
      </c>
      <c r="F173" s="2">
        <v>471</v>
      </c>
      <c r="G173" s="2">
        <v>914</v>
      </c>
      <c r="H173" s="2">
        <v>957</v>
      </c>
    </row>
    <row r="174" spans="2:8" ht="9.75" customHeight="1">
      <c r="B174" s="6" t="s">
        <v>60</v>
      </c>
      <c r="C174" s="2">
        <v>18674</v>
      </c>
      <c r="D174" s="2">
        <v>16014</v>
      </c>
      <c r="E174" s="2">
        <v>453</v>
      </c>
      <c r="F174" s="2">
        <v>283</v>
      </c>
      <c r="G174" s="2">
        <v>412</v>
      </c>
      <c r="H174" s="2">
        <v>511</v>
      </c>
    </row>
    <row r="175" spans="1:8" ht="9.75" customHeight="1">
      <c r="A175" s="4" t="s">
        <v>148</v>
      </c>
      <c r="C175" s="3">
        <v>48902</v>
      </c>
      <c r="D175" s="3">
        <v>42804</v>
      </c>
      <c r="E175" s="3">
        <v>1136</v>
      </c>
      <c r="F175" s="3">
        <v>754</v>
      </c>
      <c r="G175" s="3">
        <v>1326</v>
      </c>
      <c r="H175" s="3">
        <v>1468</v>
      </c>
    </row>
    <row r="176" spans="2:8" s="5" customFormat="1" ht="9.75" customHeight="1">
      <c r="B176" s="7" t="s">
        <v>149</v>
      </c>
      <c r="C176" s="5">
        <f aca="true" t="shared" si="25" ref="C176:H176">C175/96390</f>
        <v>0.5073347857661583</v>
      </c>
      <c r="D176" s="5">
        <f t="shared" si="25"/>
        <v>0.4440709617180205</v>
      </c>
      <c r="E176" s="5">
        <f t="shared" si="25"/>
        <v>0.011785454922709824</v>
      </c>
      <c r="F176" s="5">
        <f t="shared" si="25"/>
        <v>0.007822388214545077</v>
      </c>
      <c r="G176" s="5">
        <f t="shared" si="25"/>
        <v>0.013756613756613757</v>
      </c>
      <c r="H176" s="5">
        <f t="shared" si="25"/>
        <v>0.015229795621952485</v>
      </c>
    </row>
    <row r="177" spans="2:8" ht="4.5" customHeight="1">
      <c r="B177" s="8"/>
      <c r="C177" s="3"/>
      <c r="D177" s="3"/>
      <c r="E177" s="3"/>
      <c r="F177" s="3"/>
      <c r="G177" s="3"/>
      <c r="H177" s="3"/>
    </row>
    <row r="178" spans="1:8" ht="9.75" customHeight="1">
      <c r="A178" s="4" t="s">
        <v>79</v>
      </c>
      <c r="B178" s="8"/>
      <c r="C178" s="3"/>
      <c r="D178" s="3"/>
      <c r="E178" s="3"/>
      <c r="F178" s="3"/>
      <c r="G178" s="3"/>
      <c r="H178" s="3"/>
    </row>
    <row r="179" spans="2:8" ht="9.75" customHeight="1">
      <c r="B179" s="6" t="s">
        <v>77</v>
      </c>
      <c r="C179" s="2">
        <v>34371</v>
      </c>
      <c r="D179" s="2">
        <v>15389</v>
      </c>
      <c r="E179" s="2">
        <v>369</v>
      </c>
      <c r="F179" s="2">
        <v>944</v>
      </c>
      <c r="G179" s="2">
        <v>913</v>
      </c>
      <c r="H179" s="2">
        <v>670</v>
      </c>
    </row>
    <row r="180" spans="2:8" ht="9.75" customHeight="1">
      <c r="B180" s="6" t="s">
        <v>64</v>
      </c>
      <c r="C180" s="2">
        <v>8898</v>
      </c>
      <c r="D180" s="2">
        <v>5835</v>
      </c>
      <c r="E180" s="2">
        <v>122</v>
      </c>
      <c r="F180" s="2">
        <v>172</v>
      </c>
      <c r="G180" s="2">
        <v>296</v>
      </c>
      <c r="H180" s="2">
        <v>154</v>
      </c>
    </row>
    <row r="181" spans="2:8" ht="9.75" customHeight="1">
      <c r="B181" s="6" t="s">
        <v>78</v>
      </c>
      <c r="C181" s="2">
        <v>57504</v>
      </c>
      <c r="D181" s="2">
        <v>15188</v>
      </c>
      <c r="E181" s="2">
        <v>449</v>
      </c>
      <c r="F181" s="2">
        <v>3222</v>
      </c>
      <c r="G181" s="2">
        <v>1518</v>
      </c>
      <c r="H181" s="2">
        <v>1144</v>
      </c>
    </row>
    <row r="182" spans="1:8" ht="9.75" customHeight="1">
      <c r="A182" s="4" t="s">
        <v>148</v>
      </c>
      <c r="C182" s="3">
        <v>100773</v>
      </c>
      <c r="D182" s="3">
        <v>36412</v>
      </c>
      <c r="E182" s="3">
        <v>940</v>
      </c>
      <c r="F182" s="3">
        <v>4338</v>
      </c>
      <c r="G182" s="3">
        <v>2727</v>
      </c>
      <c r="H182" s="3">
        <v>1968</v>
      </c>
    </row>
    <row r="183" spans="2:8" s="5" customFormat="1" ht="9.75" customHeight="1">
      <c r="B183" s="7" t="s">
        <v>149</v>
      </c>
      <c r="C183" s="5">
        <f aca="true" t="shared" si="26" ref="C183:H183">C182/147158</f>
        <v>0.684794574538931</v>
      </c>
      <c r="D183" s="5">
        <f t="shared" si="26"/>
        <v>0.2474347300180758</v>
      </c>
      <c r="E183" s="5">
        <f t="shared" si="26"/>
        <v>0.0063876921404205</v>
      </c>
      <c r="F183" s="5">
        <f t="shared" si="26"/>
        <v>0.029478519686323545</v>
      </c>
      <c r="G183" s="5">
        <f t="shared" si="26"/>
        <v>0.01853110262439011</v>
      </c>
      <c r="H183" s="5">
        <f t="shared" si="26"/>
        <v>0.01337338099185909</v>
      </c>
    </row>
    <row r="184" spans="2:8" ht="4.5" customHeight="1">
      <c r="B184" s="8"/>
      <c r="C184" s="3"/>
      <c r="D184" s="3"/>
      <c r="E184" s="3"/>
      <c r="F184" s="3"/>
      <c r="G184" s="3"/>
      <c r="H184" s="3"/>
    </row>
    <row r="185" spans="1:8" ht="9.75" customHeight="1">
      <c r="A185" s="4" t="s">
        <v>81</v>
      </c>
      <c r="B185" s="8"/>
      <c r="C185" s="3"/>
      <c r="D185" s="3"/>
      <c r="E185" s="3"/>
      <c r="F185" s="3"/>
      <c r="G185" s="3"/>
      <c r="H185" s="3"/>
    </row>
    <row r="186" spans="2:8" ht="9.75" customHeight="1">
      <c r="B186" s="6" t="s">
        <v>77</v>
      </c>
      <c r="C186" s="2">
        <v>22516</v>
      </c>
      <c r="D186" s="2">
        <v>10011</v>
      </c>
      <c r="E186" s="2">
        <v>337</v>
      </c>
      <c r="F186" s="2">
        <v>385</v>
      </c>
      <c r="G186" s="2">
        <v>577</v>
      </c>
      <c r="H186" s="2">
        <v>655</v>
      </c>
    </row>
    <row r="187" spans="2:8" ht="9.75" customHeight="1">
      <c r="B187" s="6" t="s">
        <v>80</v>
      </c>
      <c r="C187" s="2">
        <v>8626</v>
      </c>
      <c r="D187" s="2">
        <v>4768</v>
      </c>
      <c r="E187" s="2">
        <v>125</v>
      </c>
      <c r="F187" s="2">
        <v>171</v>
      </c>
      <c r="G187" s="2">
        <v>273</v>
      </c>
      <c r="H187" s="2">
        <v>238</v>
      </c>
    </row>
    <row r="188" spans="2:8" ht="9.75" customHeight="1">
      <c r="B188" s="6" t="s">
        <v>64</v>
      </c>
      <c r="C188" s="2">
        <v>13173</v>
      </c>
      <c r="D188" s="2">
        <v>5563</v>
      </c>
      <c r="E188" s="2">
        <v>136</v>
      </c>
      <c r="F188" s="2">
        <v>252</v>
      </c>
      <c r="G188" s="2">
        <v>314</v>
      </c>
      <c r="H188" s="2">
        <v>266</v>
      </c>
    </row>
    <row r="189" spans="2:8" ht="9.75" customHeight="1">
      <c r="B189" s="6" t="s">
        <v>78</v>
      </c>
      <c r="C189" s="2">
        <v>7710</v>
      </c>
      <c r="D189" s="2">
        <v>2091</v>
      </c>
      <c r="E189" s="2">
        <v>83</v>
      </c>
      <c r="F189" s="2">
        <v>163</v>
      </c>
      <c r="G189" s="2">
        <v>152</v>
      </c>
      <c r="H189" s="2">
        <v>154</v>
      </c>
    </row>
    <row r="190" spans="1:8" ht="9.75" customHeight="1">
      <c r="A190" s="4" t="s">
        <v>148</v>
      </c>
      <c r="C190" s="3">
        <v>52025</v>
      </c>
      <c r="D190" s="3">
        <v>22433</v>
      </c>
      <c r="E190" s="3">
        <v>681</v>
      </c>
      <c r="F190" s="3">
        <v>971</v>
      </c>
      <c r="G190" s="3">
        <v>1316</v>
      </c>
      <c r="H190" s="3">
        <v>1313</v>
      </c>
    </row>
    <row r="191" spans="2:8" s="5" customFormat="1" ht="9.75" customHeight="1">
      <c r="B191" s="7" t="s">
        <v>149</v>
      </c>
      <c r="C191" s="5">
        <f aca="true" t="shared" si="27" ref="C191:H191">C190/78739</f>
        <v>0.6607272126900265</v>
      </c>
      <c r="D191" s="5">
        <f t="shared" si="27"/>
        <v>0.28490328807833476</v>
      </c>
      <c r="E191" s="5">
        <f t="shared" si="27"/>
        <v>0.008648827137758925</v>
      </c>
      <c r="F191" s="5">
        <f t="shared" si="27"/>
        <v>0.012331881278654797</v>
      </c>
      <c r="G191" s="5">
        <f t="shared" si="27"/>
        <v>0.01671344568765161</v>
      </c>
      <c r="H191" s="5">
        <f t="shared" si="27"/>
        <v>0.016675345127573377</v>
      </c>
    </row>
    <row r="192" spans="2:8" ht="4.5" customHeight="1">
      <c r="B192" s="8"/>
      <c r="C192" s="3"/>
      <c r="D192" s="3"/>
      <c r="E192" s="3"/>
      <c r="F192" s="3"/>
      <c r="G192" s="3"/>
      <c r="H192" s="3"/>
    </row>
    <row r="193" spans="1:8" ht="9.75" customHeight="1">
      <c r="A193" s="4" t="s">
        <v>84</v>
      </c>
      <c r="B193" s="8"/>
      <c r="C193" s="3"/>
      <c r="D193" s="3"/>
      <c r="E193" s="3"/>
      <c r="F193" s="3"/>
      <c r="G193" s="3"/>
      <c r="H193" s="3"/>
    </row>
    <row r="194" spans="2:8" ht="9.75" customHeight="1">
      <c r="B194" s="6" t="s">
        <v>82</v>
      </c>
      <c r="C194" s="2">
        <v>50966</v>
      </c>
      <c r="D194" s="2">
        <v>53902</v>
      </c>
      <c r="E194" s="2">
        <v>802</v>
      </c>
      <c r="F194" s="2">
        <v>900</v>
      </c>
      <c r="G194" s="2">
        <v>1332</v>
      </c>
      <c r="H194" s="2">
        <v>1506</v>
      </c>
    </row>
    <row r="195" spans="2:8" ht="9.75" customHeight="1">
      <c r="B195" s="6" t="s">
        <v>71</v>
      </c>
      <c r="C195" s="2">
        <v>5790</v>
      </c>
      <c r="D195" s="2">
        <v>5719</v>
      </c>
      <c r="E195" s="2">
        <v>111</v>
      </c>
      <c r="F195" s="2">
        <v>79</v>
      </c>
      <c r="G195" s="2">
        <v>182</v>
      </c>
      <c r="H195" s="2">
        <v>216</v>
      </c>
    </row>
    <row r="196" spans="2:8" ht="9.75" customHeight="1">
      <c r="B196" s="6" t="s">
        <v>83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9.75" customHeight="1">
      <c r="A197" s="4" t="s">
        <v>148</v>
      </c>
      <c r="C197" s="3">
        <v>56756</v>
      </c>
      <c r="D197" s="3">
        <v>59621</v>
      </c>
      <c r="E197" s="3">
        <v>913</v>
      </c>
      <c r="F197" s="3">
        <v>979</v>
      </c>
      <c r="G197" s="3">
        <v>1514</v>
      </c>
      <c r="H197" s="3">
        <v>1722</v>
      </c>
    </row>
    <row r="198" spans="2:8" s="5" customFormat="1" ht="9.75" customHeight="1">
      <c r="B198" s="7" t="s">
        <v>149</v>
      </c>
      <c r="C198" s="5">
        <f aca="true" t="shared" si="28" ref="C198:H198">C197/121506</f>
        <v>0.4671045051273188</v>
      </c>
      <c r="D198" s="5">
        <f t="shared" si="28"/>
        <v>0.49068358764176256</v>
      </c>
      <c r="E198" s="5">
        <f t="shared" si="28"/>
        <v>0.007514032228861127</v>
      </c>
      <c r="F198" s="5">
        <f t="shared" si="28"/>
        <v>0.008057215281549882</v>
      </c>
      <c r="G198" s="5">
        <f t="shared" si="28"/>
        <v>0.01246029002682995</v>
      </c>
      <c r="H198" s="5">
        <f t="shared" si="28"/>
        <v>0.014172139647424819</v>
      </c>
    </row>
    <row r="199" spans="2:8" ht="4.5" customHeight="1">
      <c r="B199" s="8"/>
      <c r="C199" s="3"/>
      <c r="D199" s="3"/>
      <c r="E199" s="3"/>
      <c r="F199" s="3"/>
      <c r="G199" s="3"/>
      <c r="H199" s="3"/>
    </row>
    <row r="200" spans="1:8" ht="9.75" customHeight="1">
      <c r="A200" s="4" t="s">
        <v>87</v>
      </c>
      <c r="B200" s="8"/>
      <c r="C200" s="3"/>
      <c r="D200" s="3"/>
      <c r="E200" s="3"/>
      <c r="F200" s="3"/>
      <c r="G200" s="3"/>
      <c r="H200" s="3"/>
    </row>
    <row r="201" spans="2:8" ht="9.75" customHeight="1">
      <c r="B201" s="6" t="s">
        <v>82</v>
      </c>
      <c r="C201" s="2">
        <v>3517</v>
      </c>
      <c r="D201" s="2">
        <v>4253</v>
      </c>
      <c r="E201" s="2">
        <v>104</v>
      </c>
      <c r="F201" s="2">
        <v>50</v>
      </c>
      <c r="G201" s="2">
        <v>121</v>
      </c>
      <c r="H201" s="2">
        <v>121</v>
      </c>
    </row>
    <row r="202" spans="2:8" ht="9.75" customHeight="1">
      <c r="B202" s="6" t="s">
        <v>85</v>
      </c>
      <c r="C202" s="2">
        <v>12589</v>
      </c>
      <c r="D202" s="2">
        <v>5589</v>
      </c>
      <c r="E202" s="2">
        <v>313</v>
      </c>
      <c r="F202" s="2">
        <v>113</v>
      </c>
      <c r="G202" s="2">
        <v>287</v>
      </c>
      <c r="H202" s="2">
        <v>448</v>
      </c>
    </row>
    <row r="203" spans="2:8" ht="9.75" customHeight="1">
      <c r="B203" s="6" t="s">
        <v>86</v>
      </c>
      <c r="C203" s="2">
        <v>10660</v>
      </c>
      <c r="D203" s="2">
        <v>11016</v>
      </c>
      <c r="E203" s="2">
        <v>260</v>
      </c>
      <c r="F203" s="2">
        <v>118</v>
      </c>
      <c r="G203" s="2">
        <v>303</v>
      </c>
      <c r="H203" s="2">
        <v>316</v>
      </c>
    </row>
    <row r="204" spans="2:8" ht="9.75" customHeight="1">
      <c r="B204" s="6" t="s">
        <v>83</v>
      </c>
      <c r="C204" s="2">
        <v>2236</v>
      </c>
      <c r="D204" s="2">
        <v>2072</v>
      </c>
      <c r="E204" s="2">
        <v>63</v>
      </c>
      <c r="F204" s="2">
        <v>25</v>
      </c>
      <c r="G204" s="2">
        <v>40</v>
      </c>
      <c r="H204" s="2">
        <v>57</v>
      </c>
    </row>
    <row r="205" spans="1:8" ht="9.75" customHeight="1">
      <c r="A205" s="4" t="s">
        <v>148</v>
      </c>
      <c r="C205" s="3">
        <v>29002</v>
      </c>
      <c r="D205" s="3">
        <v>22930</v>
      </c>
      <c r="E205" s="3">
        <v>740</v>
      </c>
      <c r="F205" s="3">
        <v>306</v>
      </c>
      <c r="G205" s="3">
        <v>751</v>
      </c>
      <c r="H205" s="3">
        <v>942</v>
      </c>
    </row>
    <row r="206" spans="2:8" s="5" customFormat="1" ht="9.75" customHeight="1">
      <c r="B206" s="7" t="s">
        <v>149</v>
      </c>
      <c r="C206" s="5">
        <f aca="true" t="shared" si="29" ref="C206:H206">C205/54671</f>
        <v>0.5304823398145269</v>
      </c>
      <c r="D206" s="5">
        <f t="shared" si="29"/>
        <v>0.4194179729655576</v>
      </c>
      <c r="E206" s="5">
        <f t="shared" si="29"/>
        <v>0.013535512428892832</v>
      </c>
      <c r="F206" s="5">
        <f t="shared" si="29"/>
        <v>0.005597117301677306</v>
      </c>
      <c r="G206" s="5">
        <f t="shared" si="29"/>
        <v>0.013736715992025023</v>
      </c>
      <c r="H206" s="5">
        <f t="shared" si="29"/>
        <v>0.017230341497320334</v>
      </c>
    </row>
    <row r="207" spans="2:8" ht="4.5" customHeight="1">
      <c r="B207" s="8"/>
      <c r="C207" s="3"/>
      <c r="D207" s="3"/>
      <c r="E207" s="3"/>
      <c r="F207" s="3"/>
      <c r="G207" s="3"/>
      <c r="H207" s="3"/>
    </row>
    <row r="208" spans="1:8" ht="9.75" customHeight="1">
      <c r="A208" s="4" t="s">
        <v>88</v>
      </c>
      <c r="B208" s="8"/>
      <c r="C208" s="3"/>
      <c r="D208" s="3"/>
      <c r="E208" s="3"/>
      <c r="F208" s="3"/>
      <c r="G208" s="3"/>
      <c r="H208" s="3"/>
    </row>
    <row r="209" spans="2:8" ht="9.75" customHeight="1">
      <c r="B209" s="6" t="s">
        <v>82</v>
      </c>
      <c r="C209" s="2">
        <v>34848</v>
      </c>
      <c r="D209" s="2">
        <v>18131</v>
      </c>
      <c r="E209" s="2">
        <v>582</v>
      </c>
      <c r="F209" s="2">
        <v>590</v>
      </c>
      <c r="G209" s="2">
        <v>778</v>
      </c>
      <c r="H209" s="2">
        <v>1104</v>
      </c>
    </row>
    <row r="210" spans="2:8" ht="9.75" customHeight="1">
      <c r="B210" s="6" t="s">
        <v>83</v>
      </c>
      <c r="C210" s="2">
        <v>2061</v>
      </c>
      <c r="D210" s="2">
        <v>1597</v>
      </c>
      <c r="E210" s="2">
        <v>44</v>
      </c>
      <c r="F210" s="2">
        <v>16</v>
      </c>
      <c r="G210" s="2">
        <v>32</v>
      </c>
      <c r="H210" s="2">
        <v>47</v>
      </c>
    </row>
    <row r="211" spans="1:8" ht="9.75" customHeight="1">
      <c r="A211" s="4" t="s">
        <v>148</v>
      </c>
      <c r="C211" s="3">
        <v>36909</v>
      </c>
      <c r="D211" s="3">
        <v>19728</v>
      </c>
      <c r="E211" s="3">
        <v>626</v>
      </c>
      <c r="F211" s="3">
        <v>606</v>
      </c>
      <c r="G211" s="3">
        <v>810</v>
      </c>
      <c r="H211" s="3">
        <v>1151</v>
      </c>
    </row>
    <row r="212" spans="2:8" s="5" customFormat="1" ht="9.75" customHeight="1">
      <c r="B212" s="7" t="s">
        <v>149</v>
      </c>
      <c r="C212" s="5">
        <f aca="true" t="shared" si="30" ref="C212:H212">C211/59832</f>
        <v>0.6168772563176895</v>
      </c>
      <c r="D212" s="5">
        <f t="shared" si="30"/>
        <v>0.3297232250300842</v>
      </c>
      <c r="E212" s="5">
        <f t="shared" si="30"/>
        <v>0.010462628693675625</v>
      </c>
      <c r="F212" s="5">
        <f t="shared" si="30"/>
        <v>0.010128359406337746</v>
      </c>
      <c r="G212" s="5">
        <f t="shared" si="30"/>
        <v>0.013537906137184115</v>
      </c>
      <c r="H212" s="5">
        <f t="shared" si="30"/>
        <v>0.01923719748629496</v>
      </c>
    </row>
    <row r="213" spans="2:8" ht="4.5" customHeight="1">
      <c r="B213" s="8"/>
      <c r="C213" s="3"/>
      <c r="D213" s="3"/>
      <c r="E213" s="3"/>
      <c r="F213" s="3"/>
      <c r="G213" s="3"/>
      <c r="H213" s="3"/>
    </row>
    <row r="214" spans="1:8" ht="9.75" customHeight="1">
      <c r="A214" s="4" t="s">
        <v>90</v>
      </c>
      <c r="B214" s="8"/>
      <c r="C214" s="3"/>
      <c r="D214" s="3"/>
      <c r="E214" s="3"/>
      <c r="F214" s="3"/>
      <c r="G214" s="3"/>
      <c r="H214" s="3"/>
    </row>
    <row r="215" spans="2:8" ht="9.75" customHeight="1">
      <c r="B215" s="6" t="s">
        <v>85</v>
      </c>
      <c r="C215" s="2">
        <v>42786</v>
      </c>
      <c r="D215" s="2">
        <v>71944</v>
      </c>
      <c r="E215" s="2">
        <v>1431</v>
      </c>
      <c r="F215" s="2">
        <v>891</v>
      </c>
      <c r="G215" s="2">
        <v>2310</v>
      </c>
      <c r="H215" s="2">
        <v>1729</v>
      </c>
    </row>
    <row r="216" spans="2:8" ht="9.75" customHeight="1">
      <c r="B216" s="6" t="s">
        <v>89</v>
      </c>
      <c r="C216" s="2">
        <v>124</v>
      </c>
      <c r="D216" s="2">
        <v>244</v>
      </c>
      <c r="E216" s="2">
        <v>22</v>
      </c>
      <c r="F216" s="2">
        <v>6</v>
      </c>
      <c r="G216" s="2">
        <v>15</v>
      </c>
      <c r="H216" s="2">
        <v>14</v>
      </c>
    </row>
    <row r="217" spans="1:8" ht="9.75" customHeight="1">
      <c r="A217" s="4" t="s">
        <v>148</v>
      </c>
      <c r="C217" s="3">
        <v>42910</v>
      </c>
      <c r="D217" s="3">
        <v>72188</v>
      </c>
      <c r="E217" s="3">
        <v>1453</v>
      </c>
      <c r="F217" s="3">
        <v>897</v>
      </c>
      <c r="G217" s="3">
        <v>2325</v>
      </c>
      <c r="H217" s="3">
        <v>1743</v>
      </c>
    </row>
    <row r="218" spans="2:8" s="5" customFormat="1" ht="9.75" customHeight="1">
      <c r="B218" s="7" t="s">
        <v>149</v>
      </c>
      <c r="C218" s="5">
        <f aca="true" t="shared" si="31" ref="C218:H218">C217/121516</f>
        <v>0.35312222258797193</v>
      </c>
      <c r="D218" s="5">
        <f t="shared" si="31"/>
        <v>0.594061687349814</v>
      </c>
      <c r="E218" s="5">
        <f t="shared" si="31"/>
        <v>0.011957273116297443</v>
      </c>
      <c r="F218" s="5">
        <f t="shared" si="31"/>
        <v>0.007381743967872544</v>
      </c>
      <c r="G218" s="5">
        <f t="shared" si="31"/>
        <v>0.019133282859870305</v>
      </c>
      <c r="H218" s="5">
        <f t="shared" si="31"/>
        <v>0.014343790118173739</v>
      </c>
    </row>
    <row r="219" spans="2:8" ht="4.5" customHeight="1">
      <c r="B219" s="8"/>
      <c r="C219" s="3"/>
      <c r="D219" s="3"/>
      <c r="E219" s="3"/>
      <c r="F219" s="3"/>
      <c r="G219" s="3"/>
      <c r="H219" s="3"/>
    </row>
    <row r="220" spans="1:8" ht="9.75" customHeight="1">
      <c r="A220" s="4" t="s">
        <v>93</v>
      </c>
      <c r="B220" s="8"/>
      <c r="C220" s="3"/>
      <c r="D220" s="3"/>
      <c r="E220" s="3"/>
      <c r="F220" s="3"/>
      <c r="G220" s="3"/>
      <c r="H220" s="3"/>
    </row>
    <row r="221" spans="2:8" ht="9.75" customHeight="1">
      <c r="B221" s="6" t="s">
        <v>91</v>
      </c>
      <c r="C221" s="2">
        <v>47891</v>
      </c>
      <c r="D221" s="2">
        <v>42742</v>
      </c>
      <c r="E221" s="2">
        <v>786</v>
      </c>
      <c r="F221" s="2">
        <v>1405</v>
      </c>
      <c r="G221" s="2">
        <v>1685</v>
      </c>
      <c r="H221" s="2">
        <v>1095</v>
      </c>
    </row>
    <row r="222" spans="2:8" ht="9.75" customHeight="1">
      <c r="B222" s="6" t="s">
        <v>92</v>
      </c>
      <c r="C222" s="2">
        <v>18906</v>
      </c>
      <c r="D222" s="2">
        <v>21077</v>
      </c>
      <c r="E222" s="2">
        <v>555</v>
      </c>
      <c r="F222" s="2">
        <v>379</v>
      </c>
      <c r="G222" s="2">
        <v>1119</v>
      </c>
      <c r="H222" s="2">
        <v>824</v>
      </c>
    </row>
    <row r="223" spans="1:8" ht="9.75" customHeight="1">
      <c r="A223" s="4" t="s">
        <v>148</v>
      </c>
      <c r="C223" s="3">
        <v>66797</v>
      </c>
      <c r="D223" s="3">
        <v>63819</v>
      </c>
      <c r="E223" s="3">
        <v>1341</v>
      </c>
      <c r="F223" s="3">
        <v>1784</v>
      </c>
      <c r="G223" s="3">
        <v>2804</v>
      </c>
      <c r="H223" s="3">
        <v>1919</v>
      </c>
    </row>
    <row r="224" spans="2:8" s="5" customFormat="1" ht="9.75" customHeight="1">
      <c r="B224" s="7" t="s">
        <v>149</v>
      </c>
      <c r="C224" s="5">
        <f aca="true" t="shared" si="32" ref="C224:H224">C223/138470</f>
        <v>0.482393298187333</v>
      </c>
      <c r="D224" s="5">
        <f t="shared" si="32"/>
        <v>0.4608868346934354</v>
      </c>
      <c r="E224" s="5">
        <f t="shared" si="32"/>
        <v>0.009684408175055968</v>
      </c>
      <c r="F224" s="5">
        <f t="shared" si="32"/>
        <v>0.012883657109843287</v>
      </c>
      <c r="G224" s="5">
        <f t="shared" si="32"/>
        <v>0.020249873618834405</v>
      </c>
      <c r="H224" s="5">
        <f t="shared" si="32"/>
        <v>0.013858597530150936</v>
      </c>
    </row>
    <row r="225" spans="2:8" ht="4.5" customHeight="1">
      <c r="B225" s="8"/>
      <c r="C225" s="3"/>
      <c r="D225" s="3"/>
      <c r="E225" s="3"/>
      <c r="F225" s="3"/>
      <c r="G225" s="3"/>
      <c r="H225" s="3"/>
    </row>
    <row r="226" spans="1:8" ht="9.75" customHeight="1">
      <c r="A226" s="4" t="s">
        <v>95</v>
      </c>
      <c r="B226" s="8"/>
      <c r="C226" s="3"/>
      <c r="D226" s="3"/>
      <c r="E226" s="3"/>
      <c r="F226" s="3"/>
      <c r="G226" s="3"/>
      <c r="H226" s="3"/>
    </row>
    <row r="227" spans="2:8" ht="9.75" customHeight="1">
      <c r="B227" s="6" t="s">
        <v>94</v>
      </c>
      <c r="C227" s="2">
        <v>2641</v>
      </c>
      <c r="D227" s="2">
        <v>3281</v>
      </c>
      <c r="E227" s="2">
        <v>76</v>
      </c>
      <c r="F227" s="2">
        <v>98</v>
      </c>
      <c r="G227" s="2">
        <v>161</v>
      </c>
      <c r="H227" s="2">
        <v>121</v>
      </c>
    </row>
    <row r="228" spans="2:8" ht="9.75" customHeight="1">
      <c r="B228" s="6" t="s">
        <v>85</v>
      </c>
      <c r="C228" s="2">
        <v>2955</v>
      </c>
      <c r="D228" s="2">
        <v>4407</v>
      </c>
      <c r="E228" s="2">
        <v>172</v>
      </c>
      <c r="F228" s="2">
        <v>77</v>
      </c>
      <c r="G228" s="2">
        <v>218</v>
      </c>
      <c r="H228" s="2">
        <v>211</v>
      </c>
    </row>
    <row r="229" spans="2:8" ht="9.75" customHeight="1">
      <c r="B229" s="6" t="s">
        <v>89</v>
      </c>
      <c r="C229" s="2">
        <v>4623</v>
      </c>
      <c r="D229" s="2">
        <v>4730</v>
      </c>
      <c r="E229" s="2">
        <v>185</v>
      </c>
      <c r="F229" s="2">
        <v>122</v>
      </c>
      <c r="G229" s="2">
        <v>258</v>
      </c>
      <c r="H229" s="2">
        <v>240</v>
      </c>
    </row>
    <row r="230" spans="2:8" ht="9.75" customHeight="1">
      <c r="B230" s="6" t="s">
        <v>83</v>
      </c>
      <c r="C230" s="2">
        <v>24397</v>
      </c>
      <c r="D230" s="2">
        <v>32857</v>
      </c>
      <c r="E230" s="2">
        <v>553</v>
      </c>
      <c r="F230" s="2">
        <v>458</v>
      </c>
      <c r="G230" s="2">
        <v>799</v>
      </c>
      <c r="H230" s="2">
        <v>822</v>
      </c>
    </row>
    <row r="231" spans="1:8" ht="9.75" customHeight="1">
      <c r="A231" s="4" t="s">
        <v>148</v>
      </c>
      <c r="C231" s="3">
        <v>34616</v>
      </c>
      <c r="D231" s="3">
        <v>45275</v>
      </c>
      <c r="E231" s="3">
        <v>986</v>
      </c>
      <c r="F231" s="3">
        <v>755</v>
      </c>
      <c r="G231" s="3">
        <v>1436</v>
      </c>
      <c r="H231" s="3">
        <v>1394</v>
      </c>
    </row>
    <row r="232" spans="2:8" s="5" customFormat="1" ht="9.75" customHeight="1">
      <c r="B232" s="7" t="s">
        <v>149</v>
      </c>
      <c r="C232" s="5">
        <f aca="true" t="shared" si="33" ref="C232:H232">C231/84462</f>
        <v>0.40984111197935164</v>
      </c>
      <c r="D232" s="5">
        <f t="shared" si="33"/>
        <v>0.5360398759205323</v>
      </c>
      <c r="E232" s="5">
        <f t="shared" si="33"/>
        <v>0.011673888849423409</v>
      </c>
      <c r="F232" s="5">
        <f t="shared" si="33"/>
        <v>0.008938931116952003</v>
      </c>
      <c r="G232" s="5">
        <f t="shared" si="33"/>
        <v>0.017001728588004073</v>
      </c>
      <c r="H232" s="5">
        <f t="shared" si="33"/>
        <v>0.016504463545736543</v>
      </c>
    </row>
    <row r="233" spans="2:8" ht="4.5" customHeight="1">
      <c r="B233" s="8"/>
      <c r="C233" s="3"/>
      <c r="D233" s="3"/>
      <c r="E233" s="3"/>
      <c r="F233" s="3"/>
      <c r="G233" s="3"/>
      <c r="H233" s="3"/>
    </row>
    <row r="234" spans="1:8" ht="9.75" customHeight="1">
      <c r="A234" s="4" t="s">
        <v>97</v>
      </c>
      <c r="B234" s="8"/>
      <c r="C234" s="3"/>
      <c r="D234" s="3"/>
      <c r="E234" s="3"/>
      <c r="F234" s="3"/>
      <c r="G234" s="3"/>
      <c r="H234" s="3"/>
    </row>
    <row r="235" spans="2:8" ht="9.75" customHeight="1">
      <c r="B235" s="6" t="s">
        <v>92</v>
      </c>
      <c r="C235" s="2">
        <v>50064</v>
      </c>
      <c r="D235" s="2">
        <v>23787</v>
      </c>
      <c r="E235" s="2">
        <v>423</v>
      </c>
      <c r="F235" s="2">
        <v>1411</v>
      </c>
      <c r="G235" s="2">
        <v>1334</v>
      </c>
      <c r="H235" s="2">
        <v>1112</v>
      </c>
    </row>
    <row r="236" spans="2:8" ht="9.75" customHeight="1">
      <c r="B236" s="6" t="s">
        <v>96</v>
      </c>
      <c r="C236" s="2">
        <v>30781</v>
      </c>
      <c r="D236" s="2">
        <v>16383</v>
      </c>
      <c r="E236" s="2">
        <v>392</v>
      </c>
      <c r="F236" s="2">
        <v>665</v>
      </c>
      <c r="G236" s="2">
        <v>739</v>
      </c>
      <c r="H236" s="2">
        <v>832</v>
      </c>
    </row>
    <row r="237" spans="1:8" ht="9.75" customHeight="1">
      <c r="A237" s="4" t="s">
        <v>148</v>
      </c>
      <c r="C237" s="3">
        <v>80845</v>
      </c>
      <c r="D237" s="3">
        <v>40170</v>
      </c>
      <c r="E237" s="3">
        <v>815</v>
      </c>
      <c r="F237" s="3">
        <v>2076</v>
      </c>
      <c r="G237" s="3">
        <v>2073</v>
      </c>
      <c r="H237" s="3">
        <v>1944</v>
      </c>
    </row>
    <row r="238" spans="2:8" s="5" customFormat="1" ht="9.75" customHeight="1">
      <c r="B238" s="7" t="s">
        <v>149</v>
      </c>
      <c r="C238" s="5">
        <f aca="true" t="shared" si="34" ref="C238:H238">C237/127923</f>
        <v>0.6319817390148761</v>
      </c>
      <c r="D238" s="5">
        <f t="shared" si="34"/>
        <v>0.3140170258671232</v>
      </c>
      <c r="E238" s="5">
        <f t="shared" si="34"/>
        <v>0.00637102006675891</v>
      </c>
      <c r="F238" s="5">
        <f t="shared" si="34"/>
        <v>0.016228512464529443</v>
      </c>
      <c r="G238" s="5">
        <f t="shared" si="34"/>
        <v>0.016205060856921742</v>
      </c>
      <c r="H238" s="5">
        <f t="shared" si="34"/>
        <v>0.015196641729790577</v>
      </c>
    </row>
    <row r="239" spans="2:8" ht="4.5" customHeight="1">
      <c r="B239" s="8"/>
      <c r="C239" s="3"/>
      <c r="D239" s="3"/>
      <c r="E239" s="3"/>
      <c r="F239" s="3"/>
      <c r="G239" s="3"/>
      <c r="H239" s="3"/>
    </row>
    <row r="240" spans="1:8" ht="9.75" customHeight="1">
      <c r="A240" s="4" t="s">
        <v>99</v>
      </c>
      <c r="B240" s="8"/>
      <c r="C240" s="3"/>
      <c r="D240" s="3"/>
      <c r="E240" s="3"/>
      <c r="F240" s="3"/>
      <c r="G240" s="3"/>
      <c r="H240" s="3"/>
    </row>
    <row r="241" spans="2:8" ht="9.75" customHeight="1">
      <c r="B241" s="6" t="s">
        <v>98</v>
      </c>
      <c r="C241" s="2">
        <v>27995</v>
      </c>
      <c r="D241" s="2">
        <v>29884</v>
      </c>
      <c r="E241" s="2">
        <v>838</v>
      </c>
      <c r="F241" s="2">
        <v>449</v>
      </c>
      <c r="G241" s="2">
        <v>1020</v>
      </c>
      <c r="H241" s="2">
        <v>942</v>
      </c>
    </row>
    <row r="242" spans="2:8" ht="9.75" customHeight="1">
      <c r="B242" s="6" t="s">
        <v>89</v>
      </c>
      <c r="C242" s="2">
        <v>13069</v>
      </c>
      <c r="D242" s="2">
        <v>16082</v>
      </c>
      <c r="E242" s="2">
        <v>507</v>
      </c>
      <c r="F242" s="2">
        <v>201</v>
      </c>
      <c r="G242" s="2">
        <v>557</v>
      </c>
      <c r="H242" s="2">
        <v>468</v>
      </c>
    </row>
    <row r="243" spans="1:8" ht="9.75" customHeight="1">
      <c r="A243" s="4" t="s">
        <v>148</v>
      </c>
      <c r="C243" s="3">
        <v>41064</v>
      </c>
      <c r="D243" s="3">
        <v>45966</v>
      </c>
      <c r="E243" s="3">
        <v>1345</v>
      </c>
      <c r="F243" s="3">
        <v>650</v>
      </c>
      <c r="G243" s="3">
        <v>1577</v>
      </c>
      <c r="H243" s="3">
        <v>1410</v>
      </c>
    </row>
    <row r="244" spans="2:8" s="5" customFormat="1" ht="9.75" customHeight="1">
      <c r="B244" s="7" t="s">
        <v>149</v>
      </c>
      <c r="C244" s="5">
        <f aca="true" t="shared" si="35" ref="C244:H244">C243/92012</f>
        <v>0.446289614398122</v>
      </c>
      <c r="D244" s="5">
        <f t="shared" si="35"/>
        <v>0.4995652740946833</v>
      </c>
      <c r="E244" s="5">
        <f t="shared" si="35"/>
        <v>0.014617658566273964</v>
      </c>
      <c r="F244" s="5">
        <f t="shared" si="35"/>
        <v>0.007064295961396339</v>
      </c>
      <c r="G244" s="5">
        <f t="shared" si="35"/>
        <v>0.01713906881711081</v>
      </c>
      <c r="H244" s="5">
        <f t="shared" si="35"/>
        <v>0.015324088162413598</v>
      </c>
    </row>
    <row r="245" spans="2:8" ht="4.5" customHeight="1">
      <c r="B245" s="8"/>
      <c r="C245" s="3"/>
      <c r="D245" s="3"/>
      <c r="E245" s="3"/>
      <c r="F245" s="3"/>
      <c r="G245" s="3"/>
      <c r="H245" s="3"/>
    </row>
    <row r="246" spans="1:8" ht="9.75" customHeight="1">
      <c r="A246" s="4" t="s">
        <v>100</v>
      </c>
      <c r="B246" s="8"/>
      <c r="C246" s="3"/>
      <c r="D246" s="3"/>
      <c r="E246" s="3"/>
      <c r="F246" s="3"/>
      <c r="G246" s="3"/>
      <c r="H246" s="3"/>
    </row>
    <row r="247" spans="2:8" ht="9.75" customHeight="1">
      <c r="B247" s="6" t="s">
        <v>85</v>
      </c>
      <c r="C247" s="2">
        <v>0</v>
      </c>
      <c r="D247" s="2">
        <v>4</v>
      </c>
      <c r="E247" s="2">
        <v>0</v>
      </c>
      <c r="F247" s="2">
        <v>0</v>
      </c>
      <c r="G247" s="2">
        <v>1</v>
      </c>
      <c r="H247" s="2">
        <v>1</v>
      </c>
    </row>
    <row r="248" spans="2:8" ht="9.75" customHeight="1">
      <c r="B248" s="6" t="s">
        <v>98</v>
      </c>
      <c r="C248" s="2">
        <v>9638</v>
      </c>
      <c r="D248" s="2">
        <v>9298</v>
      </c>
      <c r="E248" s="2">
        <v>225</v>
      </c>
      <c r="F248" s="2">
        <v>225</v>
      </c>
      <c r="G248" s="2">
        <v>402</v>
      </c>
      <c r="H248" s="2">
        <v>304</v>
      </c>
    </row>
    <row r="249" spans="2:8" ht="9.75" customHeight="1">
      <c r="B249" s="6" t="s">
        <v>96</v>
      </c>
      <c r="C249" s="2">
        <v>58932</v>
      </c>
      <c r="D249" s="2">
        <v>54846</v>
      </c>
      <c r="E249" s="2">
        <v>916</v>
      </c>
      <c r="F249" s="2">
        <v>1148</v>
      </c>
      <c r="G249" s="2">
        <v>1913</v>
      </c>
      <c r="H249" s="2">
        <v>1218</v>
      </c>
    </row>
    <row r="250" spans="1:8" ht="9.75" customHeight="1">
      <c r="A250" s="4" t="s">
        <v>148</v>
      </c>
      <c r="C250" s="3">
        <v>68570</v>
      </c>
      <c r="D250" s="3">
        <v>64148</v>
      </c>
      <c r="E250" s="3">
        <v>1141</v>
      </c>
      <c r="F250" s="3">
        <v>1373</v>
      </c>
      <c r="G250" s="3">
        <v>2316</v>
      </c>
      <c r="H250" s="3">
        <v>1523</v>
      </c>
    </row>
    <row r="251" spans="2:8" s="5" customFormat="1" ht="9.75" customHeight="1">
      <c r="B251" s="7" t="s">
        <v>149</v>
      </c>
      <c r="C251" s="5">
        <f aca="true" t="shared" si="36" ref="C251:H251">C250/139071</f>
        <v>0.4930575030020637</v>
      </c>
      <c r="D251" s="5">
        <f t="shared" si="36"/>
        <v>0.4612607948457982</v>
      </c>
      <c r="E251" s="5">
        <f t="shared" si="36"/>
        <v>0.008204442335210073</v>
      </c>
      <c r="F251" s="5">
        <f t="shared" si="36"/>
        <v>0.009872654974797047</v>
      </c>
      <c r="G251" s="5">
        <f t="shared" si="36"/>
        <v>0.016653364108980304</v>
      </c>
      <c r="H251" s="5">
        <f t="shared" si="36"/>
        <v>0.010951240733150692</v>
      </c>
    </row>
    <row r="252" spans="2:8" ht="4.5" customHeight="1">
      <c r="B252" s="8"/>
      <c r="C252" s="3"/>
      <c r="D252" s="3"/>
      <c r="E252" s="3"/>
      <c r="F252" s="3"/>
      <c r="G252" s="3"/>
      <c r="H252" s="3"/>
    </row>
    <row r="253" spans="1:8" ht="9.75" customHeight="1">
      <c r="A253" s="4" t="s">
        <v>101</v>
      </c>
      <c r="B253" s="8"/>
      <c r="C253" s="3"/>
      <c r="D253" s="3"/>
      <c r="E253" s="3"/>
      <c r="F253" s="3"/>
      <c r="G253" s="3"/>
      <c r="H253" s="3"/>
    </row>
    <row r="254" spans="2:8" ht="9.75" customHeight="1">
      <c r="B254" s="6" t="s">
        <v>98</v>
      </c>
      <c r="C254" s="2">
        <v>52676</v>
      </c>
      <c r="D254" s="2">
        <v>49921</v>
      </c>
      <c r="E254" s="2">
        <v>885</v>
      </c>
      <c r="F254" s="2">
        <v>1088</v>
      </c>
      <c r="G254" s="2">
        <v>1852</v>
      </c>
      <c r="H254" s="2">
        <v>1094</v>
      </c>
    </row>
    <row r="255" spans="2:8" ht="9.75" customHeight="1">
      <c r="B255" s="6" t="s">
        <v>96</v>
      </c>
      <c r="C255" s="2">
        <v>9550</v>
      </c>
      <c r="D255" s="2">
        <v>11012</v>
      </c>
      <c r="E255" s="2">
        <v>189</v>
      </c>
      <c r="F255" s="2">
        <v>184</v>
      </c>
      <c r="G255" s="2">
        <v>401</v>
      </c>
      <c r="H255" s="2">
        <v>227</v>
      </c>
    </row>
    <row r="256" spans="1:8" ht="9.75" customHeight="1">
      <c r="A256" s="4" t="s">
        <v>148</v>
      </c>
      <c r="C256" s="3">
        <v>62226</v>
      </c>
      <c r="D256" s="3">
        <v>60933</v>
      </c>
      <c r="E256" s="3">
        <v>1074</v>
      </c>
      <c r="F256" s="3">
        <v>1272</v>
      </c>
      <c r="G256" s="3">
        <v>2253</v>
      </c>
      <c r="H256" s="3">
        <v>1321</v>
      </c>
    </row>
    <row r="257" spans="2:8" s="5" customFormat="1" ht="9.75" customHeight="1">
      <c r="B257" s="7" t="s">
        <v>149</v>
      </c>
      <c r="C257" s="5">
        <f aca="true" t="shared" si="37" ref="C257:H257">C256/129079</f>
        <v>0.4820768676546921</v>
      </c>
      <c r="D257" s="5">
        <f t="shared" si="37"/>
        <v>0.4720597463568822</v>
      </c>
      <c r="E257" s="5">
        <f t="shared" si="37"/>
        <v>0.008320485903981283</v>
      </c>
      <c r="F257" s="5">
        <f t="shared" si="37"/>
        <v>0.009854430232648223</v>
      </c>
      <c r="G257" s="5">
        <f t="shared" si="37"/>
        <v>0.01745442713377079</v>
      </c>
      <c r="H257" s="5">
        <f t="shared" si="37"/>
        <v>0.010234042718025395</v>
      </c>
    </row>
    <row r="258" spans="2:8" ht="4.5" customHeight="1">
      <c r="B258" s="8"/>
      <c r="C258" s="3"/>
      <c r="D258" s="3"/>
      <c r="E258" s="3"/>
      <c r="F258" s="3"/>
      <c r="G258" s="3"/>
      <c r="H258" s="3"/>
    </row>
    <row r="259" spans="1:8" ht="9.75" customHeight="1">
      <c r="A259" s="4" t="s">
        <v>102</v>
      </c>
      <c r="B259" s="8"/>
      <c r="C259" s="3"/>
      <c r="D259" s="3"/>
      <c r="E259" s="3"/>
      <c r="F259" s="3"/>
      <c r="G259" s="3"/>
      <c r="H259" s="3"/>
    </row>
    <row r="260" spans="2:8" ht="9.75" customHeight="1">
      <c r="B260" s="6" t="s">
        <v>98</v>
      </c>
      <c r="C260" s="2">
        <v>36977</v>
      </c>
      <c r="D260" s="2">
        <v>9745</v>
      </c>
      <c r="E260" s="2">
        <v>506</v>
      </c>
      <c r="F260" s="2">
        <v>580</v>
      </c>
      <c r="G260" s="2">
        <v>988</v>
      </c>
      <c r="H260" s="2">
        <v>909</v>
      </c>
    </row>
    <row r="261" spans="1:8" ht="9.75" customHeight="1">
      <c r="A261" s="4" t="s">
        <v>148</v>
      </c>
      <c r="C261" s="3">
        <v>36977</v>
      </c>
      <c r="D261" s="3">
        <v>9745</v>
      </c>
      <c r="E261" s="3">
        <v>506</v>
      </c>
      <c r="F261" s="3">
        <v>580</v>
      </c>
      <c r="G261" s="3">
        <v>988</v>
      </c>
      <c r="H261" s="3">
        <v>909</v>
      </c>
    </row>
    <row r="262" spans="2:8" s="5" customFormat="1" ht="9.75" customHeight="1">
      <c r="B262" s="7" t="s">
        <v>149</v>
      </c>
      <c r="C262" s="5">
        <f aca="true" t="shared" si="38" ref="C262:H262">C261/49705</f>
        <v>0.7439291821748315</v>
      </c>
      <c r="D262" s="5">
        <f t="shared" si="38"/>
        <v>0.19605673473493612</v>
      </c>
      <c r="E262" s="5">
        <f t="shared" si="38"/>
        <v>0.010180062367971029</v>
      </c>
      <c r="F262" s="5">
        <f t="shared" si="38"/>
        <v>0.011668846192535963</v>
      </c>
      <c r="G262" s="5">
        <f t="shared" si="38"/>
        <v>0.019877275927975054</v>
      </c>
      <c r="H262" s="5">
        <f t="shared" si="38"/>
        <v>0.018287898601750327</v>
      </c>
    </row>
    <row r="263" spans="2:8" ht="4.5" customHeight="1">
      <c r="B263" s="8"/>
      <c r="C263" s="3"/>
      <c r="D263" s="3"/>
      <c r="E263" s="3"/>
      <c r="F263" s="3"/>
      <c r="G263" s="3"/>
      <c r="H263" s="3"/>
    </row>
    <row r="264" spans="1:8" ht="9.75" customHeight="1">
      <c r="A264" s="4" t="s">
        <v>103</v>
      </c>
      <c r="B264" s="8"/>
      <c r="C264" s="3"/>
      <c r="D264" s="3"/>
      <c r="E264" s="3"/>
      <c r="F264" s="3"/>
      <c r="G264" s="3"/>
      <c r="H264" s="3"/>
    </row>
    <row r="265" spans="2:8" ht="9.75" customHeight="1">
      <c r="B265" s="6" t="s">
        <v>98</v>
      </c>
      <c r="C265" s="2">
        <v>53786</v>
      </c>
      <c r="D265" s="2">
        <v>25513</v>
      </c>
      <c r="E265" s="2">
        <v>584</v>
      </c>
      <c r="F265" s="2">
        <v>1230</v>
      </c>
      <c r="G265" s="2">
        <v>1492</v>
      </c>
      <c r="H265" s="2">
        <v>1326</v>
      </c>
    </row>
    <row r="266" spans="1:8" ht="9.75" customHeight="1">
      <c r="A266" s="4" t="s">
        <v>148</v>
      </c>
      <c r="C266" s="3">
        <v>53786</v>
      </c>
      <c r="D266" s="3">
        <v>25513</v>
      </c>
      <c r="E266" s="3">
        <v>584</v>
      </c>
      <c r="F266" s="3">
        <v>1230</v>
      </c>
      <c r="G266" s="3">
        <v>1492</v>
      </c>
      <c r="H266" s="3">
        <v>1326</v>
      </c>
    </row>
    <row r="267" spans="2:8" s="5" customFormat="1" ht="9.75" customHeight="1">
      <c r="B267" s="7" t="s">
        <v>149</v>
      </c>
      <c r="C267" s="5">
        <f aca="true" t="shared" si="39" ref="C267:H267">C266/83931</f>
        <v>0.6408359247477095</v>
      </c>
      <c r="D267" s="5">
        <f t="shared" si="39"/>
        <v>0.3039758849531162</v>
      </c>
      <c r="E267" s="5">
        <f t="shared" si="39"/>
        <v>0.006958096531674828</v>
      </c>
      <c r="F267" s="5">
        <f t="shared" si="39"/>
        <v>0.014654895092397327</v>
      </c>
      <c r="G267" s="5">
        <f t="shared" si="39"/>
        <v>0.017776506892566515</v>
      </c>
      <c r="H267" s="5">
        <f t="shared" si="39"/>
        <v>0.015798691782535654</v>
      </c>
    </row>
    <row r="268" spans="2:8" ht="4.5" customHeight="1">
      <c r="B268" s="8"/>
      <c r="C268" s="3"/>
      <c r="D268" s="3"/>
      <c r="E268" s="3"/>
      <c r="F268" s="3"/>
      <c r="G268" s="3"/>
      <c r="H268" s="3"/>
    </row>
    <row r="269" spans="1:8" ht="9.75" customHeight="1">
      <c r="A269" s="4" t="s">
        <v>104</v>
      </c>
      <c r="B269" s="8"/>
      <c r="C269" s="3"/>
      <c r="D269" s="3"/>
      <c r="E269" s="3"/>
      <c r="F269" s="3"/>
      <c r="G269" s="3"/>
      <c r="H269" s="3"/>
    </row>
    <row r="270" spans="2:8" ht="9.75" customHeight="1">
      <c r="B270" s="6" t="s">
        <v>98</v>
      </c>
      <c r="C270" s="2">
        <v>74044</v>
      </c>
      <c r="D270" s="2">
        <v>27664</v>
      </c>
      <c r="E270" s="2">
        <v>606</v>
      </c>
      <c r="F270" s="2">
        <v>1762</v>
      </c>
      <c r="G270" s="2">
        <v>1577</v>
      </c>
      <c r="H270" s="2">
        <v>1455</v>
      </c>
    </row>
    <row r="271" spans="2:8" ht="9.75" customHeight="1">
      <c r="B271" s="6" t="s">
        <v>96</v>
      </c>
      <c r="C271" s="2">
        <v>16208</v>
      </c>
      <c r="D271" s="2">
        <v>9133</v>
      </c>
      <c r="E271" s="2">
        <v>207</v>
      </c>
      <c r="F271" s="2">
        <v>256</v>
      </c>
      <c r="G271" s="2">
        <v>417</v>
      </c>
      <c r="H271" s="2">
        <v>406</v>
      </c>
    </row>
    <row r="272" spans="1:8" ht="9.75" customHeight="1">
      <c r="A272" s="4" t="s">
        <v>148</v>
      </c>
      <c r="C272" s="3">
        <v>90252</v>
      </c>
      <c r="D272" s="3">
        <v>36797</v>
      </c>
      <c r="E272" s="3">
        <v>813</v>
      </c>
      <c r="F272" s="3">
        <v>2018</v>
      </c>
      <c r="G272" s="3">
        <v>1994</v>
      </c>
      <c r="H272" s="3">
        <v>1861</v>
      </c>
    </row>
    <row r="273" spans="2:8" s="5" customFormat="1" ht="9.75" customHeight="1">
      <c r="B273" s="7" t="s">
        <v>149</v>
      </c>
      <c r="C273" s="5">
        <f aca="true" t="shared" si="40" ref="C273:H273">C272/133735</f>
        <v>0.6748569933076607</v>
      </c>
      <c r="D273" s="5">
        <f t="shared" si="40"/>
        <v>0.27514861479792124</v>
      </c>
      <c r="E273" s="5">
        <f t="shared" si="40"/>
        <v>0.006079186450816914</v>
      </c>
      <c r="F273" s="5">
        <f t="shared" si="40"/>
        <v>0.01508954275245822</v>
      </c>
      <c r="G273" s="5">
        <f t="shared" si="40"/>
        <v>0.014910083373836319</v>
      </c>
      <c r="H273" s="5">
        <f t="shared" si="40"/>
        <v>0.013915579317306614</v>
      </c>
    </row>
    <row r="274" spans="2:8" ht="4.5" customHeight="1">
      <c r="B274" s="8"/>
      <c r="C274" s="3"/>
      <c r="D274" s="3"/>
      <c r="E274" s="3"/>
      <c r="F274" s="3"/>
      <c r="G274" s="3"/>
      <c r="H274" s="3"/>
    </row>
    <row r="275" spans="1:8" ht="9.75" customHeight="1">
      <c r="A275" s="4" t="s">
        <v>105</v>
      </c>
      <c r="B275" s="8"/>
      <c r="C275" s="3"/>
      <c r="D275" s="3"/>
      <c r="E275" s="3"/>
      <c r="F275" s="3"/>
      <c r="G275" s="3"/>
      <c r="H275" s="3"/>
    </row>
    <row r="276" spans="2:8" ht="9.75" customHeight="1">
      <c r="B276" s="6" t="s">
        <v>98</v>
      </c>
      <c r="C276" s="2">
        <v>104518</v>
      </c>
      <c r="D276" s="2">
        <v>23900</v>
      </c>
      <c r="E276" s="2">
        <v>703</v>
      </c>
      <c r="F276" s="2">
        <v>2292</v>
      </c>
      <c r="G276" s="2">
        <v>1770</v>
      </c>
      <c r="H276" s="2">
        <v>1098</v>
      </c>
    </row>
    <row r="277" spans="1:8" ht="9.75" customHeight="1">
      <c r="A277" s="4" t="s">
        <v>148</v>
      </c>
      <c r="C277" s="3">
        <v>104518</v>
      </c>
      <c r="D277" s="3">
        <v>23900</v>
      </c>
      <c r="E277" s="3">
        <v>703</v>
      </c>
      <c r="F277" s="3">
        <v>2292</v>
      </c>
      <c r="G277" s="3">
        <v>1770</v>
      </c>
      <c r="H277" s="3">
        <v>1098</v>
      </c>
    </row>
    <row r="278" spans="2:8" s="5" customFormat="1" ht="9.75" customHeight="1">
      <c r="B278" s="7" t="s">
        <v>149</v>
      </c>
      <c r="C278" s="5">
        <f aca="true" t="shared" si="41" ref="C278:H278">C277/134281</f>
        <v>0.7783528570683864</v>
      </c>
      <c r="D278" s="5">
        <f t="shared" si="41"/>
        <v>0.17798497181284023</v>
      </c>
      <c r="E278" s="5">
        <f t="shared" si="41"/>
        <v>0.005235290175080614</v>
      </c>
      <c r="F278" s="5">
        <f t="shared" si="41"/>
        <v>0.017068684326151877</v>
      </c>
      <c r="G278" s="5">
        <f t="shared" si="41"/>
        <v>0.013181313812080637</v>
      </c>
      <c r="H278" s="5">
        <f t="shared" si="41"/>
        <v>0.008176882805460192</v>
      </c>
    </row>
    <row r="279" spans="2:8" ht="4.5" customHeight="1">
      <c r="B279" s="8"/>
      <c r="C279" s="3"/>
      <c r="D279" s="3"/>
      <c r="E279" s="3"/>
      <c r="F279" s="3"/>
      <c r="G279" s="3"/>
      <c r="H279" s="3"/>
    </row>
    <row r="280" spans="1:8" ht="9.75" customHeight="1">
      <c r="A280" s="4" t="s">
        <v>106</v>
      </c>
      <c r="B280" s="8"/>
      <c r="C280" s="3"/>
      <c r="D280" s="3"/>
      <c r="E280" s="3"/>
      <c r="F280" s="3"/>
      <c r="G280" s="3"/>
      <c r="H280" s="3"/>
    </row>
    <row r="281" spans="2:8" ht="9.75" customHeight="1">
      <c r="B281" s="6" t="s">
        <v>98</v>
      </c>
      <c r="C281" s="2">
        <v>60311</v>
      </c>
      <c r="D281" s="2">
        <v>25670</v>
      </c>
      <c r="E281" s="2">
        <v>795</v>
      </c>
      <c r="F281" s="2">
        <v>1902</v>
      </c>
      <c r="G281" s="2">
        <v>1540</v>
      </c>
      <c r="H281" s="2">
        <v>1231</v>
      </c>
    </row>
    <row r="282" spans="1:8" ht="9.75" customHeight="1">
      <c r="A282" s="4" t="s">
        <v>148</v>
      </c>
      <c r="C282" s="3">
        <v>60311</v>
      </c>
      <c r="D282" s="3">
        <v>25670</v>
      </c>
      <c r="E282" s="3">
        <v>795</v>
      </c>
      <c r="F282" s="3">
        <v>1902</v>
      </c>
      <c r="G282" s="3">
        <v>1540</v>
      </c>
      <c r="H282" s="3">
        <v>1231</v>
      </c>
    </row>
    <row r="283" spans="2:8" s="5" customFormat="1" ht="9.75" customHeight="1">
      <c r="B283" s="7" t="s">
        <v>149</v>
      </c>
      <c r="C283" s="5">
        <f aca="true" t="shared" si="42" ref="C283:H283">C282/91449</f>
        <v>0.6595042045293005</v>
      </c>
      <c r="D283" s="5">
        <f t="shared" si="42"/>
        <v>0.2807029054445647</v>
      </c>
      <c r="E283" s="5">
        <f t="shared" si="42"/>
        <v>0.00869337007512384</v>
      </c>
      <c r="F283" s="5">
        <f t="shared" si="42"/>
        <v>0.0207984778401076</v>
      </c>
      <c r="G283" s="5">
        <f t="shared" si="42"/>
        <v>0.01683998731533423</v>
      </c>
      <c r="H283" s="5">
        <f t="shared" si="42"/>
        <v>0.013461054795569116</v>
      </c>
    </row>
    <row r="284" spans="2:8" ht="4.5" customHeight="1">
      <c r="B284" s="8"/>
      <c r="C284" s="3"/>
      <c r="D284" s="3"/>
      <c r="E284" s="3"/>
      <c r="F284" s="3"/>
      <c r="G284" s="3"/>
      <c r="H284" s="3"/>
    </row>
    <row r="285" spans="1:8" ht="9.75" customHeight="1">
      <c r="A285" s="4" t="s">
        <v>107</v>
      </c>
      <c r="B285" s="8"/>
      <c r="C285" s="3"/>
      <c r="D285" s="3"/>
      <c r="E285" s="3"/>
      <c r="F285" s="3"/>
      <c r="G285" s="3"/>
      <c r="H285" s="3"/>
    </row>
    <row r="286" spans="2:8" ht="9.75" customHeight="1">
      <c r="B286" s="6" t="s">
        <v>98</v>
      </c>
      <c r="C286" s="2">
        <v>74470</v>
      </c>
      <c r="D286" s="2">
        <v>38029</v>
      </c>
      <c r="E286" s="2">
        <v>709</v>
      </c>
      <c r="F286" s="2">
        <v>2112</v>
      </c>
      <c r="G286" s="2">
        <v>1707</v>
      </c>
      <c r="H286" s="2">
        <v>1369</v>
      </c>
    </row>
    <row r="287" spans="1:8" ht="9.75" customHeight="1">
      <c r="A287" s="4" t="s">
        <v>148</v>
      </c>
      <c r="C287" s="3">
        <v>74470</v>
      </c>
      <c r="D287" s="3">
        <v>38029</v>
      </c>
      <c r="E287" s="3">
        <v>709</v>
      </c>
      <c r="F287" s="3">
        <v>2112</v>
      </c>
      <c r="G287" s="3">
        <v>1707</v>
      </c>
      <c r="H287" s="3">
        <v>1369</v>
      </c>
    </row>
    <row r="288" spans="2:8" s="5" customFormat="1" ht="9.75" customHeight="1">
      <c r="B288" s="7" t="s">
        <v>149</v>
      </c>
      <c r="C288" s="5">
        <f aca="true" t="shared" si="43" ref="C288:H288">C287/118396</f>
        <v>0.62899084428528</v>
      </c>
      <c r="D288" s="5">
        <f t="shared" si="43"/>
        <v>0.3212017297881685</v>
      </c>
      <c r="E288" s="5">
        <f t="shared" si="43"/>
        <v>0.005988377985742761</v>
      </c>
      <c r="F288" s="5">
        <f t="shared" si="43"/>
        <v>0.01783844048785432</v>
      </c>
      <c r="G288" s="5">
        <f t="shared" si="43"/>
        <v>0.014417716814757255</v>
      </c>
      <c r="H288" s="5">
        <f t="shared" si="43"/>
        <v>0.011562890638197236</v>
      </c>
    </row>
    <row r="289" spans="2:8" ht="4.5" customHeight="1">
      <c r="B289" s="8"/>
      <c r="C289" s="3"/>
      <c r="D289" s="3"/>
      <c r="E289" s="3"/>
      <c r="F289" s="3"/>
      <c r="G289" s="3"/>
      <c r="H289" s="3"/>
    </row>
    <row r="290" spans="1:8" ht="9.75" customHeight="1">
      <c r="A290" s="4" t="s">
        <v>108</v>
      </c>
      <c r="B290" s="8"/>
      <c r="C290" s="3"/>
      <c r="D290" s="3"/>
      <c r="E290" s="3"/>
      <c r="F290" s="3"/>
      <c r="G290" s="3"/>
      <c r="H290" s="3"/>
    </row>
    <row r="291" spans="2:8" ht="9.75" customHeight="1">
      <c r="B291" s="6" t="s">
        <v>98</v>
      </c>
      <c r="C291" s="2">
        <v>45601</v>
      </c>
      <c r="D291" s="2">
        <v>7041</v>
      </c>
      <c r="E291" s="2">
        <v>430</v>
      </c>
      <c r="F291" s="2">
        <v>1554</v>
      </c>
      <c r="G291" s="2">
        <v>1042</v>
      </c>
      <c r="H291" s="2">
        <v>1204</v>
      </c>
    </row>
    <row r="292" spans="1:8" ht="9.75" customHeight="1">
      <c r="A292" s="4" t="s">
        <v>148</v>
      </c>
      <c r="C292" s="3">
        <v>45601</v>
      </c>
      <c r="D292" s="3">
        <v>7041</v>
      </c>
      <c r="E292" s="3">
        <v>430</v>
      </c>
      <c r="F292" s="3">
        <v>1554</v>
      </c>
      <c r="G292" s="3">
        <v>1042</v>
      </c>
      <c r="H292" s="3">
        <v>1204</v>
      </c>
    </row>
    <row r="293" spans="2:8" s="5" customFormat="1" ht="9.75" customHeight="1">
      <c r="B293" s="7" t="s">
        <v>149</v>
      </c>
      <c r="C293" s="5">
        <f aca="true" t="shared" si="44" ref="C293:H293">C292/56872</f>
        <v>0.8018181178787452</v>
      </c>
      <c r="D293" s="5">
        <f t="shared" si="44"/>
        <v>0.1238043325362217</v>
      </c>
      <c r="E293" s="5">
        <f t="shared" si="44"/>
        <v>0.007560838373892249</v>
      </c>
      <c r="F293" s="5">
        <f t="shared" si="44"/>
        <v>0.02732451821634548</v>
      </c>
      <c r="G293" s="5">
        <f t="shared" si="44"/>
        <v>0.018321845547897033</v>
      </c>
      <c r="H293" s="5">
        <f t="shared" si="44"/>
        <v>0.0211703474468983</v>
      </c>
    </row>
    <row r="294" spans="2:8" ht="4.5" customHeight="1">
      <c r="B294" s="8"/>
      <c r="C294" s="3"/>
      <c r="D294" s="3"/>
      <c r="E294" s="3"/>
      <c r="F294" s="3"/>
      <c r="G294" s="3"/>
      <c r="H294" s="3"/>
    </row>
    <row r="295" spans="1:8" ht="9.75" customHeight="1">
      <c r="A295" s="4" t="s">
        <v>109</v>
      </c>
      <c r="B295" s="8"/>
      <c r="C295" s="3"/>
      <c r="D295" s="3"/>
      <c r="E295" s="3"/>
      <c r="F295" s="3"/>
      <c r="G295" s="3"/>
      <c r="H295" s="3"/>
    </row>
    <row r="296" spans="2:8" ht="9.75" customHeight="1">
      <c r="B296" s="6" t="s">
        <v>98</v>
      </c>
      <c r="C296" s="2">
        <v>31504</v>
      </c>
      <c r="D296" s="2">
        <v>3655</v>
      </c>
      <c r="E296" s="2">
        <v>378</v>
      </c>
      <c r="F296" s="2">
        <v>630</v>
      </c>
      <c r="G296" s="2">
        <v>500</v>
      </c>
      <c r="H296" s="2">
        <v>775</v>
      </c>
    </row>
    <row r="297" spans="1:8" ht="9.75" customHeight="1">
      <c r="A297" s="4" t="s">
        <v>148</v>
      </c>
      <c r="C297" s="3">
        <v>31504</v>
      </c>
      <c r="D297" s="3">
        <v>3655</v>
      </c>
      <c r="E297" s="3">
        <v>378</v>
      </c>
      <c r="F297" s="3">
        <v>630</v>
      </c>
      <c r="G297" s="3">
        <v>500</v>
      </c>
      <c r="H297" s="3">
        <v>775</v>
      </c>
    </row>
    <row r="298" spans="2:8" s="5" customFormat="1" ht="9.75" customHeight="1">
      <c r="B298" s="7" t="s">
        <v>149</v>
      </c>
      <c r="C298" s="5">
        <f aca="true" t="shared" si="45" ref="C298:H298">C297/37442</f>
        <v>0.8414080444420704</v>
      </c>
      <c r="D298" s="5">
        <f t="shared" si="45"/>
        <v>0.09761764862988088</v>
      </c>
      <c r="E298" s="5">
        <f t="shared" si="45"/>
        <v>0.01009561455050478</v>
      </c>
      <c r="F298" s="5">
        <f t="shared" si="45"/>
        <v>0.0168260242508413</v>
      </c>
      <c r="G298" s="5">
        <f t="shared" si="45"/>
        <v>0.0133539875006677</v>
      </c>
      <c r="H298" s="5">
        <f t="shared" si="45"/>
        <v>0.020698680626034933</v>
      </c>
    </row>
    <row r="299" spans="2:8" ht="4.5" customHeight="1">
      <c r="B299" s="8"/>
      <c r="C299" s="3"/>
      <c r="D299" s="3"/>
      <c r="E299" s="3"/>
      <c r="F299" s="3"/>
      <c r="G299" s="3"/>
      <c r="H299" s="3"/>
    </row>
    <row r="300" spans="1:8" ht="9.75" customHeight="1">
      <c r="A300" s="4" t="s">
        <v>110</v>
      </c>
      <c r="B300" s="8"/>
      <c r="C300" s="3"/>
      <c r="D300" s="3"/>
      <c r="E300" s="3"/>
      <c r="F300" s="3"/>
      <c r="G300" s="3"/>
      <c r="H300" s="3"/>
    </row>
    <row r="301" spans="2:8" ht="9.75" customHeight="1">
      <c r="B301" s="6" t="s">
        <v>98</v>
      </c>
      <c r="C301" s="2">
        <v>87161</v>
      </c>
      <c r="D301" s="2">
        <v>12739</v>
      </c>
      <c r="E301" s="2">
        <v>712</v>
      </c>
      <c r="F301" s="2">
        <v>1794</v>
      </c>
      <c r="G301" s="2">
        <v>1139</v>
      </c>
      <c r="H301" s="2">
        <v>1889</v>
      </c>
    </row>
    <row r="302" spans="1:8" ht="9.75" customHeight="1">
      <c r="A302" s="4" t="s">
        <v>148</v>
      </c>
      <c r="C302" s="3">
        <v>87161</v>
      </c>
      <c r="D302" s="3">
        <v>12739</v>
      </c>
      <c r="E302" s="3">
        <v>712</v>
      </c>
      <c r="F302" s="3">
        <v>1794</v>
      </c>
      <c r="G302" s="3">
        <v>1139</v>
      </c>
      <c r="H302" s="3">
        <v>1889</v>
      </c>
    </row>
    <row r="303" spans="2:8" s="5" customFormat="1" ht="9.75" customHeight="1">
      <c r="B303" s="7" t="s">
        <v>149</v>
      </c>
      <c r="C303" s="5">
        <f aca="true" t="shared" si="46" ref="C303:H303">C302/105434</f>
        <v>0.8266877857237703</v>
      </c>
      <c r="D303" s="5">
        <f t="shared" si="46"/>
        <v>0.1208244019955612</v>
      </c>
      <c r="E303" s="5">
        <f t="shared" si="46"/>
        <v>0.006753039816378019</v>
      </c>
      <c r="F303" s="5">
        <f t="shared" si="46"/>
        <v>0.017015384031716523</v>
      </c>
      <c r="G303" s="5">
        <f t="shared" si="46"/>
        <v>0.010802966784908094</v>
      </c>
      <c r="H303" s="5">
        <f t="shared" si="46"/>
        <v>0.01791642164766584</v>
      </c>
    </row>
    <row r="304" spans="2:8" ht="4.5" customHeight="1">
      <c r="B304" s="8"/>
      <c r="C304" s="3"/>
      <c r="D304" s="3"/>
      <c r="E304" s="3"/>
      <c r="F304" s="3"/>
      <c r="G304" s="3"/>
      <c r="H304" s="3"/>
    </row>
    <row r="305" spans="1:8" ht="9.75" customHeight="1">
      <c r="A305" s="4" t="s">
        <v>111</v>
      </c>
      <c r="B305" s="8"/>
      <c r="C305" s="3"/>
      <c r="D305" s="3"/>
      <c r="E305" s="3"/>
      <c r="F305" s="3"/>
      <c r="G305" s="3"/>
      <c r="H305" s="3"/>
    </row>
    <row r="306" spans="2:8" ht="9.75" customHeight="1">
      <c r="B306" s="6" t="s">
        <v>98</v>
      </c>
      <c r="C306" s="2">
        <v>45657</v>
      </c>
      <c r="D306" s="2">
        <v>3706</v>
      </c>
      <c r="E306" s="2">
        <v>434</v>
      </c>
      <c r="F306" s="2">
        <v>518</v>
      </c>
      <c r="G306" s="2">
        <v>472</v>
      </c>
      <c r="H306" s="2">
        <v>731</v>
      </c>
    </row>
    <row r="307" spans="1:8" ht="9.75" customHeight="1">
      <c r="A307" s="4" t="s">
        <v>148</v>
      </c>
      <c r="C307" s="3">
        <v>45657</v>
      </c>
      <c r="D307" s="3">
        <v>3706</v>
      </c>
      <c r="E307" s="3">
        <v>434</v>
      </c>
      <c r="F307" s="3">
        <v>518</v>
      </c>
      <c r="G307" s="3">
        <v>472</v>
      </c>
      <c r="H307" s="3">
        <v>731</v>
      </c>
    </row>
    <row r="308" spans="2:8" s="5" customFormat="1" ht="9.75" customHeight="1">
      <c r="B308" s="7" t="s">
        <v>149</v>
      </c>
      <c r="C308" s="5">
        <f aca="true" t="shared" si="47" ref="C308:H308">C307/51518</f>
        <v>0.8862339376528592</v>
      </c>
      <c r="D308" s="5">
        <f t="shared" si="47"/>
        <v>0.0719360223611165</v>
      </c>
      <c r="E308" s="5">
        <f t="shared" si="47"/>
        <v>0.008424240071431345</v>
      </c>
      <c r="F308" s="5">
        <f t="shared" si="47"/>
        <v>0.010054738149772894</v>
      </c>
      <c r="G308" s="5">
        <f t="shared" si="47"/>
        <v>0.009161846344966808</v>
      </c>
      <c r="H308" s="5">
        <f t="shared" si="47"/>
        <v>0.014189215419853254</v>
      </c>
    </row>
    <row r="309" spans="2:8" ht="4.5" customHeight="1">
      <c r="B309" s="8"/>
      <c r="C309" s="3"/>
      <c r="D309" s="3"/>
      <c r="E309" s="3"/>
      <c r="F309" s="3"/>
      <c r="G309" s="3"/>
      <c r="H309" s="3"/>
    </row>
    <row r="310" spans="1:8" ht="9.75" customHeight="1">
      <c r="A310" s="4" t="s">
        <v>112</v>
      </c>
      <c r="B310" s="8"/>
      <c r="C310" s="3"/>
      <c r="D310" s="3"/>
      <c r="E310" s="3"/>
      <c r="F310" s="3"/>
      <c r="G310" s="3"/>
      <c r="H310" s="3"/>
    </row>
    <row r="311" spans="2:8" ht="9.75" customHeight="1">
      <c r="B311" s="6" t="s">
        <v>98</v>
      </c>
      <c r="C311" s="2">
        <v>43017</v>
      </c>
      <c r="D311" s="2">
        <v>17537</v>
      </c>
      <c r="E311" s="2">
        <v>646</v>
      </c>
      <c r="F311" s="2">
        <v>781</v>
      </c>
      <c r="G311" s="2">
        <v>859</v>
      </c>
      <c r="H311" s="2">
        <v>1005</v>
      </c>
    </row>
    <row r="312" spans="1:8" ht="9.75" customHeight="1">
      <c r="A312" s="4" t="s">
        <v>148</v>
      </c>
      <c r="C312" s="3">
        <v>43017</v>
      </c>
      <c r="D312" s="3">
        <v>17537</v>
      </c>
      <c r="E312" s="3">
        <v>646</v>
      </c>
      <c r="F312" s="3">
        <v>781</v>
      </c>
      <c r="G312" s="3">
        <v>859</v>
      </c>
      <c r="H312" s="3">
        <v>1005</v>
      </c>
    </row>
    <row r="313" spans="2:8" s="5" customFormat="1" ht="9.75" customHeight="1">
      <c r="B313" s="7" t="s">
        <v>149</v>
      </c>
      <c r="C313" s="5">
        <f aca="true" t="shared" si="48" ref="C313:H313">C312/63845</f>
        <v>0.6737724175738116</v>
      </c>
      <c r="D313" s="5">
        <f t="shared" si="48"/>
        <v>0.27468086772652517</v>
      </c>
      <c r="E313" s="5">
        <f t="shared" si="48"/>
        <v>0.010118255149189443</v>
      </c>
      <c r="F313" s="5">
        <f t="shared" si="48"/>
        <v>0.012232751194298692</v>
      </c>
      <c r="G313" s="5">
        <f t="shared" si="48"/>
        <v>0.013454460020361814</v>
      </c>
      <c r="H313" s="5">
        <f t="shared" si="48"/>
        <v>0.015741248335813297</v>
      </c>
    </row>
    <row r="314" spans="2:8" ht="4.5" customHeight="1">
      <c r="B314" s="8"/>
      <c r="C314" s="3"/>
      <c r="D314" s="3"/>
      <c r="E314" s="3"/>
      <c r="F314" s="3"/>
      <c r="G314" s="3"/>
      <c r="H314" s="3"/>
    </row>
    <row r="315" spans="1:8" ht="9.75" customHeight="1">
      <c r="A315" s="4" t="s">
        <v>113</v>
      </c>
      <c r="B315" s="8"/>
      <c r="C315" s="3"/>
      <c r="D315" s="3"/>
      <c r="E315" s="3"/>
      <c r="F315" s="3"/>
      <c r="G315" s="3"/>
      <c r="H315" s="3"/>
    </row>
    <row r="316" spans="2:8" ht="9.75" customHeight="1">
      <c r="B316" s="6" t="s">
        <v>98</v>
      </c>
      <c r="C316" s="2">
        <v>38599</v>
      </c>
      <c r="D316" s="2">
        <v>9953</v>
      </c>
      <c r="E316" s="2">
        <v>510</v>
      </c>
      <c r="F316" s="2">
        <v>564</v>
      </c>
      <c r="G316" s="2">
        <v>698</v>
      </c>
      <c r="H316" s="2">
        <v>829</v>
      </c>
    </row>
    <row r="317" spans="1:8" ht="9.75" customHeight="1">
      <c r="A317" s="4" t="s">
        <v>148</v>
      </c>
      <c r="C317" s="3">
        <v>38599</v>
      </c>
      <c r="D317" s="3">
        <v>9953</v>
      </c>
      <c r="E317" s="3">
        <v>510</v>
      </c>
      <c r="F317" s="3">
        <v>564</v>
      </c>
      <c r="G317" s="3">
        <v>698</v>
      </c>
      <c r="H317" s="3">
        <v>829</v>
      </c>
    </row>
    <row r="318" spans="2:8" s="5" customFormat="1" ht="9.75" customHeight="1">
      <c r="B318" s="7" t="s">
        <v>149</v>
      </c>
      <c r="C318" s="5">
        <f aca="true" t="shared" si="49" ref="C318:H318">C317/51153</f>
        <v>0.7545793990577288</v>
      </c>
      <c r="D318" s="5">
        <f t="shared" si="49"/>
        <v>0.19457314331515257</v>
      </c>
      <c r="E318" s="5">
        <f t="shared" si="49"/>
        <v>0.009970089730807577</v>
      </c>
      <c r="F318" s="5">
        <f t="shared" si="49"/>
        <v>0.011025746290540143</v>
      </c>
      <c r="G318" s="5">
        <f t="shared" si="49"/>
        <v>0.013645338494320959</v>
      </c>
      <c r="H318" s="5">
        <f t="shared" si="49"/>
        <v>0.016206283111449962</v>
      </c>
    </row>
    <row r="319" spans="2:8" ht="4.5" customHeight="1">
      <c r="B319" s="8"/>
      <c r="C319" s="3"/>
      <c r="D319" s="3"/>
      <c r="E319" s="3"/>
      <c r="F319" s="3"/>
      <c r="G319" s="3"/>
      <c r="H319" s="3"/>
    </row>
    <row r="320" spans="1:8" ht="9.75" customHeight="1">
      <c r="A320" s="4" t="s">
        <v>114</v>
      </c>
      <c r="B320" s="8"/>
      <c r="C320" s="3"/>
      <c r="D320" s="3"/>
      <c r="E320" s="3"/>
      <c r="F320" s="3"/>
      <c r="G320" s="3"/>
      <c r="H320" s="3"/>
    </row>
    <row r="321" spans="2:8" ht="9.75" customHeight="1">
      <c r="B321" s="6" t="s">
        <v>98</v>
      </c>
      <c r="C321" s="2">
        <v>57754</v>
      </c>
      <c r="D321" s="2">
        <v>12995</v>
      </c>
      <c r="E321" s="2">
        <v>631</v>
      </c>
      <c r="F321" s="2">
        <v>795</v>
      </c>
      <c r="G321" s="2">
        <v>1188</v>
      </c>
      <c r="H321" s="2">
        <v>1112</v>
      </c>
    </row>
    <row r="322" spans="1:8" ht="9.75" customHeight="1">
      <c r="A322" s="4" t="s">
        <v>148</v>
      </c>
      <c r="C322" s="3">
        <v>57754</v>
      </c>
      <c r="D322" s="3">
        <v>12995</v>
      </c>
      <c r="E322" s="3">
        <v>631</v>
      </c>
      <c r="F322" s="3">
        <v>795</v>
      </c>
      <c r="G322" s="3">
        <v>1188</v>
      </c>
      <c r="H322" s="3">
        <v>1112</v>
      </c>
    </row>
    <row r="323" spans="2:8" s="5" customFormat="1" ht="9.75" customHeight="1">
      <c r="B323" s="7" t="s">
        <v>149</v>
      </c>
      <c r="C323" s="5">
        <f aca="true" t="shared" si="50" ref="C323:H323">C322/74475</f>
        <v>0.7754817052702249</v>
      </c>
      <c r="D323" s="5">
        <f t="shared" si="50"/>
        <v>0.17448808324941256</v>
      </c>
      <c r="E323" s="5">
        <f t="shared" si="50"/>
        <v>0.008472641826116147</v>
      </c>
      <c r="F323" s="5">
        <f t="shared" si="50"/>
        <v>0.010674723061430011</v>
      </c>
      <c r="G323" s="5">
        <f t="shared" si="50"/>
        <v>0.01595166163141994</v>
      </c>
      <c r="H323" s="5">
        <f t="shared" si="50"/>
        <v>0.014931184961396442</v>
      </c>
    </row>
    <row r="324" spans="2:8" ht="4.5" customHeight="1">
      <c r="B324" s="8"/>
      <c r="C324" s="3"/>
      <c r="D324" s="3"/>
      <c r="E324" s="3"/>
      <c r="F324" s="3"/>
      <c r="G324" s="3"/>
      <c r="H324" s="3"/>
    </row>
    <row r="325" spans="1:8" ht="9.75" customHeight="1">
      <c r="A325" s="4" t="s">
        <v>115</v>
      </c>
      <c r="B325" s="8"/>
      <c r="C325" s="3"/>
      <c r="D325" s="3"/>
      <c r="E325" s="3"/>
      <c r="F325" s="3"/>
      <c r="G325" s="3"/>
      <c r="H325" s="3"/>
    </row>
    <row r="326" spans="2:8" ht="9.75" customHeight="1">
      <c r="B326" s="6" t="s">
        <v>98</v>
      </c>
      <c r="C326" s="2">
        <v>39103</v>
      </c>
      <c r="D326" s="2">
        <v>3377</v>
      </c>
      <c r="E326" s="2">
        <v>443</v>
      </c>
      <c r="F326" s="2">
        <v>467</v>
      </c>
      <c r="G326" s="2">
        <v>488</v>
      </c>
      <c r="H326" s="2">
        <v>818</v>
      </c>
    </row>
    <row r="327" spans="1:8" ht="9.75" customHeight="1">
      <c r="A327" s="4" t="s">
        <v>148</v>
      </c>
      <c r="C327" s="3">
        <v>39103</v>
      </c>
      <c r="D327" s="3">
        <v>3377</v>
      </c>
      <c r="E327" s="3">
        <v>443</v>
      </c>
      <c r="F327" s="3">
        <v>467</v>
      </c>
      <c r="G327" s="3">
        <v>488</v>
      </c>
      <c r="H327" s="3">
        <v>818</v>
      </c>
    </row>
    <row r="328" spans="2:8" s="5" customFormat="1" ht="9.75" customHeight="1">
      <c r="B328" s="7" t="s">
        <v>149</v>
      </c>
      <c r="C328" s="5">
        <f aca="true" t="shared" si="51" ref="C328:H328">C327/44696</f>
        <v>0.8748657597995346</v>
      </c>
      <c r="D328" s="5">
        <f t="shared" si="51"/>
        <v>0.07555485949525685</v>
      </c>
      <c r="E328" s="5">
        <f t="shared" si="51"/>
        <v>0.009911401467692859</v>
      </c>
      <c r="F328" s="5">
        <f t="shared" si="51"/>
        <v>0.010448362269554323</v>
      </c>
      <c r="G328" s="5">
        <f t="shared" si="51"/>
        <v>0.010918202971183103</v>
      </c>
      <c r="H328" s="5">
        <f t="shared" si="51"/>
        <v>0.018301413996778235</v>
      </c>
    </row>
    <row r="329" spans="2:8" ht="4.5" customHeight="1">
      <c r="B329" s="8"/>
      <c r="C329" s="3"/>
      <c r="D329" s="3"/>
      <c r="E329" s="3"/>
      <c r="F329" s="3"/>
      <c r="G329" s="3"/>
      <c r="H329" s="3"/>
    </row>
    <row r="330" spans="1:8" ht="9.75" customHeight="1">
      <c r="A330" s="4" t="s">
        <v>116</v>
      </c>
      <c r="B330" s="8"/>
      <c r="C330" s="3"/>
      <c r="D330" s="3"/>
      <c r="E330" s="3"/>
      <c r="F330" s="3"/>
      <c r="G330" s="3"/>
      <c r="H330" s="3"/>
    </row>
    <row r="331" spans="2:8" ht="9.75" customHeight="1">
      <c r="B331" s="6" t="s">
        <v>98</v>
      </c>
      <c r="C331" s="2">
        <v>81503</v>
      </c>
      <c r="D331" s="2">
        <v>44014</v>
      </c>
      <c r="E331" s="2">
        <v>887</v>
      </c>
      <c r="F331" s="2">
        <v>2034</v>
      </c>
      <c r="G331" s="2">
        <v>2249</v>
      </c>
      <c r="H331" s="2">
        <v>2103</v>
      </c>
    </row>
    <row r="332" spans="1:8" ht="9.75" customHeight="1">
      <c r="A332" s="4" t="s">
        <v>148</v>
      </c>
      <c r="C332" s="3">
        <v>81503</v>
      </c>
      <c r="D332" s="3">
        <v>44014</v>
      </c>
      <c r="E332" s="3">
        <v>887</v>
      </c>
      <c r="F332" s="3">
        <v>2034</v>
      </c>
      <c r="G332" s="3">
        <v>2249</v>
      </c>
      <c r="H332" s="3">
        <v>2103</v>
      </c>
    </row>
    <row r="333" spans="2:8" s="5" customFormat="1" ht="9.75" customHeight="1">
      <c r="B333" s="7" t="s">
        <v>149</v>
      </c>
      <c r="C333" s="5">
        <f aca="true" t="shared" si="52" ref="C333:H333">C332/132790</f>
        <v>0.6137736275321937</v>
      </c>
      <c r="D333" s="5">
        <f t="shared" si="52"/>
        <v>0.3314556819037578</v>
      </c>
      <c r="E333" s="5">
        <f t="shared" si="52"/>
        <v>0.006679719858423074</v>
      </c>
      <c r="F333" s="5">
        <f t="shared" si="52"/>
        <v>0.015317418480307252</v>
      </c>
      <c r="G333" s="5">
        <f t="shared" si="52"/>
        <v>0.01693651630393855</v>
      </c>
      <c r="H333" s="5">
        <f t="shared" si="52"/>
        <v>0.01583703592137962</v>
      </c>
    </row>
    <row r="334" spans="2:8" ht="4.5" customHeight="1">
      <c r="B334" s="8"/>
      <c r="C334" s="3"/>
      <c r="D334" s="3"/>
      <c r="E334" s="3"/>
      <c r="F334" s="3"/>
      <c r="G334" s="3"/>
      <c r="H334" s="3"/>
    </row>
    <row r="335" spans="1:8" ht="9.75" customHeight="1">
      <c r="A335" s="4" t="s">
        <v>117</v>
      </c>
      <c r="B335" s="8"/>
      <c r="C335" s="3"/>
      <c r="D335" s="3"/>
      <c r="E335" s="3"/>
      <c r="F335" s="3"/>
      <c r="G335" s="3"/>
      <c r="H335" s="3"/>
    </row>
    <row r="336" spans="2:8" ht="9.75" customHeight="1">
      <c r="B336" s="6" t="s">
        <v>98</v>
      </c>
      <c r="C336" s="2">
        <v>72135</v>
      </c>
      <c r="D336" s="2">
        <v>40143</v>
      </c>
      <c r="E336" s="2">
        <v>927</v>
      </c>
      <c r="F336" s="2">
        <v>1614</v>
      </c>
      <c r="G336" s="2">
        <v>1890</v>
      </c>
      <c r="H336" s="2">
        <v>1361</v>
      </c>
    </row>
    <row r="337" spans="1:8" ht="9.75" customHeight="1">
      <c r="A337" s="4" t="s">
        <v>148</v>
      </c>
      <c r="C337" s="3">
        <v>72135</v>
      </c>
      <c r="D337" s="3">
        <v>40143</v>
      </c>
      <c r="E337" s="3">
        <v>927</v>
      </c>
      <c r="F337" s="3">
        <v>1614</v>
      </c>
      <c r="G337" s="3">
        <v>1890</v>
      </c>
      <c r="H337" s="3">
        <v>1361</v>
      </c>
    </row>
    <row r="338" spans="2:8" s="5" customFormat="1" ht="9.75" customHeight="1">
      <c r="B338" s="7" t="s">
        <v>149</v>
      </c>
      <c r="C338" s="5">
        <f aca="true" t="shared" si="53" ref="C338:H338">C337/118070</f>
        <v>0.6109511306851868</v>
      </c>
      <c r="D338" s="5">
        <f t="shared" si="53"/>
        <v>0.33999322435843143</v>
      </c>
      <c r="E338" s="5">
        <f t="shared" si="53"/>
        <v>0.007851274667570086</v>
      </c>
      <c r="F338" s="5">
        <f t="shared" si="53"/>
        <v>0.013669856864571865</v>
      </c>
      <c r="G338" s="5">
        <f t="shared" si="53"/>
        <v>0.016007453205725417</v>
      </c>
      <c r="H338" s="5">
        <f t="shared" si="53"/>
        <v>0.011527060218514441</v>
      </c>
    </row>
    <row r="339" spans="2:8" ht="4.5" customHeight="1">
      <c r="B339" s="8"/>
      <c r="C339" s="3"/>
      <c r="D339" s="3"/>
      <c r="E339" s="3"/>
      <c r="F339" s="3"/>
      <c r="G339" s="3"/>
      <c r="H339" s="3"/>
    </row>
    <row r="340" spans="1:8" ht="9.75" customHeight="1">
      <c r="A340" s="4" t="s">
        <v>118</v>
      </c>
      <c r="B340" s="8"/>
      <c r="C340" s="3"/>
      <c r="D340" s="3"/>
      <c r="E340" s="3"/>
      <c r="F340" s="3"/>
      <c r="G340" s="3"/>
      <c r="H340" s="3"/>
    </row>
    <row r="341" spans="2:8" ht="9.75" customHeight="1">
      <c r="B341" s="6" t="s">
        <v>98</v>
      </c>
      <c r="C341" s="2">
        <v>52265</v>
      </c>
      <c r="D341" s="2">
        <v>20075</v>
      </c>
      <c r="E341" s="2">
        <v>863</v>
      </c>
      <c r="F341" s="2">
        <v>742</v>
      </c>
      <c r="G341" s="2">
        <v>1213</v>
      </c>
      <c r="H341" s="2">
        <v>1249</v>
      </c>
    </row>
    <row r="342" spans="1:8" ht="9.75" customHeight="1">
      <c r="A342" s="4" t="s">
        <v>148</v>
      </c>
      <c r="C342" s="3">
        <v>52265</v>
      </c>
      <c r="D342" s="3">
        <v>20075</v>
      </c>
      <c r="E342" s="3">
        <v>863</v>
      </c>
      <c r="F342" s="3">
        <v>742</v>
      </c>
      <c r="G342" s="3">
        <v>1213</v>
      </c>
      <c r="H342" s="3">
        <v>1249</v>
      </c>
    </row>
    <row r="343" spans="2:8" s="5" customFormat="1" ht="9.75" customHeight="1">
      <c r="B343" s="7" t="s">
        <v>149</v>
      </c>
      <c r="C343" s="5">
        <f aca="true" t="shared" si="54" ref="C343:H343">C342/76407</f>
        <v>0.6840341853495099</v>
      </c>
      <c r="D343" s="5">
        <f t="shared" si="54"/>
        <v>0.26273770727812895</v>
      </c>
      <c r="E343" s="5">
        <f t="shared" si="54"/>
        <v>0.011294776656589055</v>
      </c>
      <c r="F343" s="5">
        <f t="shared" si="54"/>
        <v>0.009711152119570196</v>
      </c>
      <c r="G343" s="5">
        <f t="shared" si="54"/>
        <v>0.01587550878846179</v>
      </c>
      <c r="H343" s="5">
        <f t="shared" si="54"/>
        <v>0.01634666980774013</v>
      </c>
    </row>
    <row r="344" spans="2:8" ht="4.5" customHeight="1">
      <c r="B344" s="8"/>
      <c r="C344" s="3"/>
      <c r="D344" s="3"/>
      <c r="E344" s="3"/>
      <c r="F344" s="3"/>
      <c r="G344" s="3"/>
      <c r="H344" s="3"/>
    </row>
    <row r="345" spans="1:8" ht="9.75" customHeight="1">
      <c r="A345" s="4" t="s">
        <v>120</v>
      </c>
      <c r="B345" s="8"/>
      <c r="C345" s="3"/>
      <c r="D345" s="3"/>
      <c r="E345" s="3"/>
      <c r="F345" s="3"/>
      <c r="G345" s="3"/>
      <c r="H345" s="3"/>
    </row>
    <row r="346" spans="2:8" ht="9.75" customHeight="1">
      <c r="B346" s="6" t="s">
        <v>98</v>
      </c>
      <c r="C346" s="2">
        <v>40029</v>
      </c>
      <c r="D346" s="2">
        <v>19048</v>
      </c>
      <c r="E346" s="2">
        <v>610</v>
      </c>
      <c r="F346" s="2">
        <v>647</v>
      </c>
      <c r="G346" s="2">
        <v>826</v>
      </c>
      <c r="H346" s="2">
        <v>910</v>
      </c>
    </row>
    <row r="347" spans="2:8" ht="9.75" customHeight="1">
      <c r="B347" s="6" t="s">
        <v>119</v>
      </c>
      <c r="C347" s="2">
        <v>7201</v>
      </c>
      <c r="D347" s="2">
        <v>6460</v>
      </c>
      <c r="E347" s="2">
        <v>169</v>
      </c>
      <c r="F347" s="2">
        <v>157</v>
      </c>
      <c r="G347" s="2">
        <v>264</v>
      </c>
      <c r="H347" s="2">
        <v>254</v>
      </c>
    </row>
    <row r="348" spans="1:8" ht="9.75" customHeight="1">
      <c r="A348" s="4" t="s">
        <v>148</v>
      </c>
      <c r="C348" s="3">
        <v>47230</v>
      </c>
      <c r="D348" s="3">
        <v>25508</v>
      </c>
      <c r="E348" s="3">
        <v>779</v>
      </c>
      <c r="F348" s="3">
        <v>804</v>
      </c>
      <c r="G348" s="3">
        <v>1090</v>
      </c>
      <c r="H348" s="3">
        <v>1164</v>
      </c>
    </row>
    <row r="349" spans="2:8" s="5" customFormat="1" ht="9.75" customHeight="1">
      <c r="B349" s="7" t="s">
        <v>149</v>
      </c>
      <c r="C349" s="5">
        <f aca="true" t="shared" si="55" ref="C349:H349">C348/76575</f>
        <v>0.6167809337251061</v>
      </c>
      <c r="D349" s="5">
        <f t="shared" si="55"/>
        <v>0.333111328762651</v>
      </c>
      <c r="E349" s="5">
        <f t="shared" si="55"/>
        <v>0.010173032974208292</v>
      </c>
      <c r="F349" s="5">
        <f t="shared" si="55"/>
        <v>0.010499510284035259</v>
      </c>
      <c r="G349" s="5">
        <f t="shared" si="55"/>
        <v>0.014234410708455762</v>
      </c>
      <c r="H349" s="5">
        <f t="shared" si="55"/>
        <v>0.015200783545543585</v>
      </c>
    </row>
    <row r="350" spans="2:8" ht="4.5" customHeight="1">
      <c r="B350" s="8"/>
      <c r="C350" s="3"/>
      <c r="D350" s="3"/>
      <c r="E350" s="3"/>
      <c r="F350" s="3"/>
      <c r="G350" s="3"/>
      <c r="H350" s="3"/>
    </row>
    <row r="351" spans="1:8" ht="9.75" customHeight="1">
      <c r="A351" s="4" t="s">
        <v>121</v>
      </c>
      <c r="B351" s="8"/>
      <c r="C351" s="3"/>
      <c r="D351" s="3"/>
      <c r="E351" s="3"/>
      <c r="F351" s="3"/>
      <c r="G351" s="3"/>
      <c r="H351" s="3"/>
    </row>
    <row r="352" spans="2:8" ht="9.75" customHeight="1">
      <c r="B352" s="6" t="s">
        <v>98</v>
      </c>
      <c r="C352" s="2">
        <v>46675</v>
      </c>
      <c r="D352" s="2">
        <v>21533</v>
      </c>
      <c r="E352" s="2">
        <v>670</v>
      </c>
      <c r="F352" s="2">
        <v>647</v>
      </c>
      <c r="G352" s="2">
        <v>1150</v>
      </c>
      <c r="H352" s="2">
        <v>1110</v>
      </c>
    </row>
    <row r="353" spans="1:8" ht="9.75" customHeight="1">
      <c r="A353" s="4" t="s">
        <v>148</v>
      </c>
      <c r="C353" s="3">
        <v>46675</v>
      </c>
      <c r="D353" s="3">
        <v>21533</v>
      </c>
      <c r="E353" s="3">
        <v>670</v>
      </c>
      <c r="F353" s="3">
        <v>647</v>
      </c>
      <c r="G353" s="3">
        <v>1150</v>
      </c>
      <c r="H353" s="3">
        <v>1110</v>
      </c>
    </row>
    <row r="354" spans="2:8" s="5" customFormat="1" ht="9.75" customHeight="1">
      <c r="B354" s="7" t="s">
        <v>149</v>
      </c>
      <c r="C354" s="5">
        <f aca="true" t="shared" si="56" ref="C354:H354">C353/71785</f>
        <v>0.6502054746813402</v>
      </c>
      <c r="D354" s="5">
        <f t="shared" si="56"/>
        <v>0.2999651737828237</v>
      </c>
      <c r="E354" s="5">
        <f t="shared" si="56"/>
        <v>0.009333426203245803</v>
      </c>
      <c r="F354" s="5">
        <f t="shared" si="56"/>
        <v>0.009013025005223933</v>
      </c>
      <c r="G354" s="5">
        <f t="shared" si="56"/>
        <v>0.016020059901093543</v>
      </c>
      <c r="H354" s="5">
        <f t="shared" si="56"/>
        <v>0.015462840426272897</v>
      </c>
    </row>
    <row r="355" spans="2:8" ht="4.5" customHeight="1">
      <c r="B355" s="8"/>
      <c r="C355" s="3"/>
      <c r="D355" s="3"/>
      <c r="E355" s="3"/>
      <c r="F355" s="3"/>
      <c r="G355" s="3"/>
      <c r="H355" s="3"/>
    </row>
    <row r="356" spans="1:8" ht="9.75" customHeight="1">
      <c r="A356" s="4" t="s">
        <v>122</v>
      </c>
      <c r="B356" s="8"/>
      <c r="C356" s="3"/>
      <c r="D356" s="3"/>
      <c r="E356" s="3"/>
      <c r="F356" s="3"/>
      <c r="G356" s="3"/>
      <c r="H356" s="3"/>
    </row>
    <row r="357" spans="2:8" ht="9.75" customHeight="1">
      <c r="B357" s="6" t="s">
        <v>98</v>
      </c>
      <c r="C357" s="2">
        <v>53676</v>
      </c>
      <c r="D357" s="2">
        <v>22731</v>
      </c>
      <c r="E357" s="2">
        <v>652</v>
      </c>
      <c r="F357" s="2">
        <v>939</v>
      </c>
      <c r="G357" s="2">
        <v>1156</v>
      </c>
      <c r="H357" s="2">
        <v>1322</v>
      </c>
    </row>
    <row r="358" spans="1:8" ht="9.75" customHeight="1">
      <c r="A358" s="4" t="s">
        <v>148</v>
      </c>
      <c r="C358" s="3">
        <v>53676</v>
      </c>
      <c r="D358" s="3">
        <v>22731</v>
      </c>
      <c r="E358" s="3">
        <v>652</v>
      </c>
      <c r="F358" s="3">
        <v>939</v>
      </c>
      <c r="G358" s="3">
        <v>1156</v>
      </c>
      <c r="H358" s="3">
        <v>1322</v>
      </c>
    </row>
    <row r="359" spans="2:8" s="5" customFormat="1" ht="9.75" customHeight="1">
      <c r="B359" s="7" t="s">
        <v>149</v>
      </c>
      <c r="C359" s="5">
        <f aca="true" t="shared" si="57" ref="C359:H359">C358/80476</f>
        <v>0.6669814603111487</v>
      </c>
      <c r="D359" s="5">
        <f t="shared" si="57"/>
        <v>0.28245688155474924</v>
      </c>
      <c r="E359" s="5">
        <f t="shared" si="57"/>
        <v>0.008101794323773547</v>
      </c>
      <c r="F359" s="5">
        <f t="shared" si="57"/>
        <v>0.01166807495402356</v>
      </c>
      <c r="G359" s="5">
        <f t="shared" si="57"/>
        <v>0.014364531040310154</v>
      </c>
      <c r="H359" s="5">
        <f t="shared" si="57"/>
        <v>0.01642725781599483</v>
      </c>
    </row>
    <row r="360" spans="2:8" ht="4.5" customHeight="1">
      <c r="B360" s="8"/>
      <c r="C360" s="3"/>
      <c r="D360" s="3"/>
      <c r="E360" s="3"/>
      <c r="F360" s="3"/>
      <c r="G360" s="3"/>
      <c r="H360" s="3"/>
    </row>
    <row r="361" spans="1:8" ht="9.75" customHeight="1">
      <c r="A361" s="4" t="s">
        <v>123</v>
      </c>
      <c r="B361" s="8"/>
      <c r="C361" s="3"/>
      <c r="D361" s="3"/>
      <c r="E361" s="3"/>
      <c r="F361" s="3"/>
      <c r="G361" s="3"/>
      <c r="H361" s="3"/>
    </row>
    <row r="362" spans="2:8" ht="9.75" customHeight="1">
      <c r="B362" s="6" t="s">
        <v>98</v>
      </c>
      <c r="C362" s="2">
        <v>33108</v>
      </c>
      <c r="D362" s="2">
        <v>33023</v>
      </c>
      <c r="E362" s="2">
        <v>453</v>
      </c>
      <c r="F362" s="2">
        <v>738</v>
      </c>
      <c r="G362" s="2">
        <v>1074</v>
      </c>
      <c r="H362" s="2">
        <v>954</v>
      </c>
    </row>
    <row r="363" spans="2:8" ht="9.75" customHeight="1">
      <c r="B363" s="6" t="s">
        <v>89</v>
      </c>
      <c r="C363" s="2">
        <v>22823</v>
      </c>
      <c r="D363" s="2">
        <v>31548</v>
      </c>
      <c r="E363" s="2">
        <v>710</v>
      </c>
      <c r="F363" s="2">
        <v>471</v>
      </c>
      <c r="G363" s="2">
        <v>996</v>
      </c>
      <c r="H363" s="2">
        <v>1161</v>
      </c>
    </row>
    <row r="364" spans="1:8" ht="9.75" customHeight="1">
      <c r="A364" s="4" t="s">
        <v>148</v>
      </c>
      <c r="C364" s="3">
        <v>55931</v>
      </c>
      <c r="D364" s="3">
        <v>64571</v>
      </c>
      <c r="E364" s="3">
        <v>1163</v>
      </c>
      <c r="F364" s="3">
        <v>1209</v>
      </c>
      <c r="G364" s="3">
        <v>2070</v>
      </c>
      <c r="H364" s="3">
        <v>2115</v>
      </c>
    </row>
    <row r="365" spans="2:8" s="5" customFormat="1" ht="9.75" customHeight="1">
      <c r="B365" s="7" t="s">
        <v>149</v>
      </c>
      <c r="C365" s="5">
        <f aca="true" t="shared" si="58" ref="C365:H365">C364/127059</f>
        <v>0.44019707380036044</v>
      </c>
      <c r="D365" s="5">
        <f t="shared" si="58"/>
        <v>0.5081969793560472</v>
      </c>
      <c r="E365" s="5">
        <f t="shared" si="58"/>
        <v>0.009153228027924036</v>
      </c>
      <c r="F365" s="5">
        <f t="shared" si="58"/>
        <v>0.009515264562132553</v>
      </c>
      <c r="G365" s="5">
        <f t="shared" si="58"/>
        <v>0.01629164403938328</v>
      </c>
      <c r="H365" s="5">
        <f t="shared" si="58"/>
        <v>0.01664581021415248</v>
      </c>
    </row>
    <row r="366" spans="2:8" ht="4.5" customHeight="1">
      <c r="B366" s="8"/>
      <c r="C366" s="3"/>
      <c r="D366" s="3"/>
      <c r="E366" s="3"/>
      <c r="F366" s="3"/>
      <c r="G366" s="3"/>
      <c r="H366" s="3"/>
    </row>
    <row r="367" spans="1:8" ht="9.75" customHeight="1">
      <c r="A367" s="4" t="s">
        <v>124</v>
      </c>
      <c r="B367" s="8"/>
      <c r="C367" s="3"/>
      <c r="D367" s="3"/>
      <c r="E367" s="3"/>
      <c r="F367" s="3"/>
      <c r="G367" s="3"/>
      <c r="H367" s="3"/>
    </row>
    <row r="368" spans="2:8" ht="9.75" customHeight="1">
      <c r="B368" s="6" t="s">
        <v>98</v>
      </c>
      <c r="C368" s="2">
        <v>22932</v>
      </c>
      <c r="D368" s="2">
        <v>20048</v>
      </c>
      <c r="E368" s="2">
        <v>367</v>
      </c>
      <c r="F368" s="2">
        <v>450</v>
      </c>
      <c r="G368" s="2">
        <v>660</v>
      </c>
      <c r="H368" s="2">
        <v>495</v>
      </c>
    </row>
    <row r="369" spans="2:8" ht="9.75" customHeight="1">
      <c r="B369" s="6" t="s">
        <v>119</v>
      </c>
      <c r="C369" s="2">
        <v>18961</v>
      </c>
      <c r="D369" s="2">
        <v>29428</v>
      </c>
      <c r="E369" s="2">
        <v>534</v>
      </c>
      <c r="F369" s="2">
        <v>374</v>
      </c>
      <c r="G369" s="2">
        <v>916</v>
      </c>
      <c r="H369" s="2">
        <v>555</v>
      </c>
    </row>
    <row r="370" spans="2:8" ht="9.75" customHeight="1">
      <c r="B370" s="6" t="s">
        <v>89</v>
      </c>
      <c r="C370" s="2">
        <v>7791</v>
      </c>
      <c r="D370" s="2">
        <v>8245</v>
      </c>
      <c r="E370" s="2">
        <v>142</v>
      </c>
      <c r="F370" s="2">
        <v>113</v>
      </c>
      <c r="G370" s="2">
        <v>224</v>
      </c>
      <c r="H370" s="2">
        <v>166</v>
      </c>
    </row>
    <row r="371" spans="1:8" ht="9.75" customHeight="1">
      <c r="A371" s="4" t="s">
        <v>148</v>
      </c>
      <c r="C371" s="3">
        <v>49684</v>
      </c>
      <c r="D371" s="3">
        <v>57721</v>
      </c>
      <c r="E371" s="3">
        <v>1043</v>
      </c>
      <c r="F371" s="3">
        <v>937</v>
      </c>
      <c r="G371" s="3">
        <v>1800</v>
      </c>
      <c r="H371" s="3">
        <v>1216</v>
      </c>
    </row>
    <row r="372" spans="2:8" s="5" customFormat="1" ht="9.75" customHeight="1">
      <c r="B372" s="7" t="s">
        <v>149</v>
      </c>
      <c r="C372" s="5">
        <f aca="true" t="shared" si="59" ref="C372:H372">C371/112401</f>
        <v>0.442024537148246</v>
      </c>
      <c r="D372" s="5">
        <f t="shared" si="59"/>
        <v>0.5135274597201093</v>
      </c>
      <c r="E372" s="5">
        <f t="shared" si="59"/>
        <v>0.0092792768747609</v>
      </c>
      <c r="F372" s="5">
        <f t="shared" si="59"/>
        <v>0.00833622476668357</v>
      </c>
      <c r="G372" s="5">
        <f t="shared" si="59"/>
        <v>0.016014092401313157</v>
      </c>
      <c r="H372" s="5">
        <f t="shared" si="59"/>
        <v>0.010818409088887109</v>
      </c>
    </row>
    <row r="373" spans="2:8" ht="4.5" customHeight="1">
      <c r="B373" s="8"/>
      <c r="C373" s="3"/>
      <c r="D373" s="3"/>
      <c r="E373" s="3"/>
      <c r="F373" s="3"/>
      <c r="G373" s="3"/>
      <c r="H373" s="3"/>
    </row>
    <row r="374" spans="1:8" ht="9.75" customHeight="1">
      <c r="A374" s="4" t="s">
        <v>125</v>
      </c>
      <c r="B374" s="8"/>
      <c r="C374" s="3"/>
      <c r="D374" s="3"/>
      <c r="E374" s="3"/>
      <c r="F374" s="3"/>
      <c r="G374" s="3"/>
      <c r="H374" s="3"/>
    </row>
    <row r="375" spans="2:8" ht="9.75" customHeight="1">
      <c r="B375" s="6" t="s">
        <v>98</v>
      </c>
      <c r="C375" s="2">
        <v>13686</v>
      </c>
      <c r="D375" s="2">
        <v>4958</v>
      </c>
      <c r="E375" s="2">
        <v>232</v>
      </c>
      <c r="F375" s="2">
        <v>204</v>
      </c>
      <c r="G375" s="2">
        <v>285</v>
      </c>
      <c r="H375" s="2">
        <v>331</v>
      </c>
    </row>
    <row r="376" spans="2:8" ht="9.75" customHeight="1">
      <c r="B376" s="6" t="s">
        <v>89</v>
      </c>
      <c r="C376" s="2">
        <v>22214</v>
      </c>
      <c r="D376" s="2">
        <v>15805</v>
      </c>
      <c r="E376" s="2">
        <v>504</v>
      </c>
      <c r="F376" s="2">
        <v>328</v>
      </c>
      <c r="G376" s="2">
        <v>537</v>
      </c>
      <c r="H376" s="2">
        <v>668</v>
      </c>
    </row>
    <row r="377" spans="1:8" ht="9.75" customHeight="1">
      <c r="A377" s="4" t="s">
        <v>148</v>
      </c>
      <c r="C377" s="3">
        <v>35900</v>
      </c>
      <c r="D377" s="3">
        <v>20763</v>
      </c>
      <c r="E377" s="3">
        <v>736</v>
      </c>
      <c r="F377" s="3">
        <v>532</v>
      </c>
      <c r="G377" s="3">
        <v>822</v>
      </c>
      <c r="H377" s="3">
        <v>999</v>
      </c>
    </row>
    <row r="378" spans="2:8" s="5" customFormat="1" ht="9.75" customHeight="1">
      <c r="B378" s="7" t="s">
        <v>149</v>
      </c>
      <c r="C378" s="5">
        <f aca="true" t="shared" si="60" ref="C378:H378">C377/59752</f>
        <v>0.6008167090641318</v>
      </c>
      <c r="D378" s="5">
        <f t="shared" si="60"/>
        <v>0.34748627660998793</v>
      </c>
      <c r="E378" s="5">
        <f t="shared" si="60"/>
        <v>0.012317579327888606</v>
      </c>
      <c r="F378" s="5">
        <f t="shared" si="60"/>
        <v>0.008903467666354265</v>
      </c>
      <c r="G378" s="5">
        <f t="shared" si="60"/>
        <v>0.013756861695006025</v>
      </c>
      <c r="H378" s="5">
        <f t="shared" si="60"/>
        <v>0.01671910563663141</v>
      </c>
    </row>
    <row r="379" spans="2:8" ht="4.5" customHeight="1">
      <c r="B379" s="8"/>
      <c r="C379" s="3"/>
      <c r="D379" s="3"/>
      <c r="E379" s="3"/>
      <c r="F379" s="3"/>
      <c r="G379" s="3"/>
      <c r="H379" s="3"/>
    </row>
    <row r="380" spans="1:8" ht="9.75" customHeight="1">
      <c r="A380" s="4" t="s">
        <v>126</v>
      </c>
      <c r="B380" s="8"/>
      <c r="C380" s="3"/>
      <c r="D380" s="3"/>
      <c r="E380" s="3"/>
      <c r="F380" s="3"/>
      <c r="G380" s="3"/>
      <c r="H380" s="3"/>
    </row>
    <row r="381" spans="2:8" ht="9.75" customHeight="1">
      <c r="B381" s="6" t="s">
        <v>89</v>
      </c>
      <c r="C381" s="2">
        <v>35036</v>
      </c>
      <c r="D381" s="2">
        <v>13204</v>
      </c>
      <c r="E381" s="2">
        <v>600</v>
      </c>
      <c r="F381" s="2">
        <v>462</v>
      </c>
      <c r="G381" s="2">
        <v>746</v>
      </c>
      <c r="H381" s="2">
        <v>996</v>
      </c>
    </row>
    <row r="382" spans="1:8" ht="9.75" customHeight="1">
      <c r="A382" s="4" t="s">
        <v>148</v>
      </c>
      <c r="C382" s="3">
        <v>35036</v>
      </c>
      <c r="D382" s="3">
        <v>13204</v>
      </c>
      <c r="E382" s="3">
        <v>600</v>
      </c>
      <c r="F382" s="3">
        <v>462</v>
      </c>
      <c r="G382" s="3">
        <v>746</v>
      </c>
      <c r="H382" s="3">
        <v>996</v>
      </c>
    </row>
    <row r="383" spans="2:8" s="5" customFormat="1" ht="9.75" customHeight="1">
      <c r="B383" s="7" t="s">
        <v>149</v>
      </c>
      <c r="C383" s="5">
        <f aca="true" t="shared" si="61" ref="C383:H383">C382/51044</f>
        <v>0.6863882140898049</v>
      </c>
      <c r="D383" s="5">
        <f t="shared" si="61"/>
        <v>0.25867878692892404</v>
      </c>
      <c r="E383" s="5">
        <f t="shared" si="61"/>
        <v>0.011754564689287674</v>
      </c>
      <c r="F383" s="5">
        <f t="shared" si="61"/>
        <v>0.009051014810751509</v>
      </c>
      <c r="G383" s="5">
        <f t="shared" si="61"/>
        <v>0.01461484209701434</v>
      </c>
      <c r="H383" s="5">
        <f t="shared" si="61"/>
        <v>0.01951257738421754</v>
      </c>
    </row>
    <row r="384" spans="2:8" ht="4.5" customHeight="1">
      <c r="B384" s="8"/>
      <c r="C384" s="3"/>
      <c r="D384" s="3"/>
      <c r="E384" s="3"/>
      <c r="F384" s="3"/>
      <c r="G384" s="3"/>
      <c r="H384" s="3"/>
    </row>
    <row r="385" spans="1:8" ht="9.75" customHeight="1">
      <c r="A385" s="4" t="s">
        <v>128</v>
      </c>
      <c r="B385" s="8"/>
      <c r="C385" s="3"/>
      <c r="D385" s="3"/>
      <c r="E385" s="3"/>
      <c r="F385" s="3"/>
      <c r="G385" s="3"/>
      <c r="H385" s="3"/>
    </row>
    <row r="386" spans="2:8" ht="9.75" customHeight="1">
      <c r="B386" s="6" t="s">
        <v>127</v>
      </c>
      <c r="C386" s="2">
        <v>1105</v>
      </c>
      <c r="D386" s="2">
        <v>875</v>
      </c>
      <c r="E386" s="2">
        <v>18</v>
      </c>
      <c r="F386" s="2">
        <v>26</v>
      </c>
      <c r="G386" s="2">
        <v>29</v>
      </c>
      <c r="H386" s="2">
        <v>53</v>
      </c>
    </row>
    <row r="387" spans="2:8" ht="9.75" customHeight="1">
      <c r="B387" s="6" t="s">
        <v>89</v>
      </c>
      <c r="C387" s="2">
        <v>49280</v>
      </c>
      <c r="D387" s="2">
        <v>46858</v>
      </c>
      <c r="E387" s="2">
        <v>1036</v>
      </c>
      <c r="F387" s="2">
        <v>940</v>
      </c>
      <c r="G387" s="2">
        <v>1707</v>
      </c>
      <c r="H387" s="2">
        <v>1417</v>
      </c>
    </row>
    <row r="388" spans="1:8" ht="9.75" customHeight="1">
      <c r="A388" s="4" t="s">
        <v>148</v>
      </c>
      <c r="C388" s="3">
        <v>50385</v>
      </c>
      <c r="D388" s="3">
        <v>47733</v>
      </c>
      <c r="E388" s="3">
        <v>1054</v>
      </c>
      <c r="F388" s="3">
        <v>966</v>
      </c>
      <c r="G388" s="3">
        <v>1736</v>
      </c>
      <c r="H388" s="3">
        <v>1470</v>
      </c>
    </row>
    <row r="389" spans="2:8" s="5" customFormat="1" ht="9.75" customHeight="1">
      <c r="B389" s="7" t="s">
        <v>149</v>
      </c>
      <c r="C389" s="5">
        <f aca="true" t="shared" si="62" ref="C389:H389">C388/103344</f>
        <v>0.48754644681839293</v>
      </c>
      <c r="D389" s="5">
        <f t="shared" si="62"/>
        <v>0.46188457965629354</v>
      </c>
      <c r="E389" s="5">
        <f t="shared" si="62"/>
        <v>0.01019894720544976</v>
      </c>
      <c r="F389" s="5">
        <f t="shared" si="62"/>
        <v>0.009347422201579192</v>
      </c>
      <c r="G389" s="5">
        <f t="shared" si="62"/>
        <v>0.016798265985446665</v>
      </c>
      <c r="H389" s="5">
        <f t="shared" si="62"/>
        <v>0.0142243381328379</v>
      </c>
    </row>
    <row r="390" spans="2:8" ht="3.75" customHeight="1">
      <c r="B390" s="8"/>
      <c r="C390" s="3"/>
      <c r="D390" s="3"/>
      <c r="E390" s="3"/>
      <c r="F390" s="3"/>
      <c r="G390" s="3"/>
      <c r="H390" s="3"/>
    </row>
    <row r="391" spans="1:8" ht="9.75" customHeight="1">
      <c r="A391" s="4" t="s">
        <v>129</v>
      </c>
      <c r="B391" s="8"/>
      <c r="C391" s="3"/>
      <c r="D391" s="3"/>
      <c r="E391" s="3"/>
      <c r="F391" s="3"/>
      <c r="G391" s="3"/>
      <c r="H391" s="3"/>
    </row>
    <row r="392" spans="2:8" ht="9.75" customHeight="1">
      <c r="B392" s="6" t="s">
        <v>127</v>
      </c>
      <c r="C392" s="2">
        <v>54112</v>
      </c>
      <c r="D392" s="2">
        <v>53247</v>
      </c>
      <c r="E392" s="2">
        <v>1022</v>
      </c>
      <c r="F392" s="2">
        <v>1149</v>
      </c>
      <c r="G392" s="2">
        <v>1804</v>
      </c>
      <c r="H392" s="2">
        <v>1579</v>
      </c>
    </row>
    <row r="393" spans="1:8" ht="9.75" customHeight="1">
      <c r="A393" s="4" t="s">
        <v>148</v>
      </c>
      <c r="C393" s="3">
        <v>54112</v>
      </c>
      <c r="D393" s="3">
        <v>53247</v>
      </c>
      <c r="E393" s="3">
        <v>1022</v>
      </c>
      <c r="F393" s="3">
        <v>1149</v>
      </c>
      <c r="G393" s="3">
        <v>1804</v>
      </c>
      <c r="H393" s="3">
        <v>1579</v>
      </c>
    </row>
    <row r="394" spans="2:8" s="5" customFormat="1" ht="9.75" customHeight="1">
      <c r="B394" s="7" t="s">
        <v>149</v>
      </c>
      <c r="C394" s="5">
        <f aca="true" t="shared" si="63" ref="C394:H394">C393/112913</f>
        <v>0.4792362261209958</v>
      </c>
      <c r="D394" s="5">
        <f t="shared" si="63"/>
        <v>0.4715754607529691</v>
      </c>
      <c r="E394" s="5">
        <f t="shared" si="63"/>
        <v>0.009051216423263928</v>
      </c>
      <c r="F394" s="5">
        <f t="shared" si="63"/>
        <v>0.010175976194060915</v>
      </c>
      <c r="G394" s="5">
        <f t="shared" si="63"/>
        <v>0.015976902571005997</v>
      </c>
      <c r="H394" s="5">
        <f t="shared" si="63"/>
        <v>0.01398421793770425</v>
      </c>
    </row>
    <row r="395" spans="2:8" ht="4.5" customHeight="1">
      <c r="B395" s="8"/>
      <c r="C395" s="3"/>
      <c r="D395" s="3"/>
      <c r="E395" s="3"/>
      <c r="F395" s="3"/>
      <c r="G395" s="3"/>
      <c r="H395" s="3"/>
    </row>
    <row r="396" spans="1:8" ht="9.75" customHeight="1">
      <c r="A396" s="4" t="s">
        <v>130</v>
      </c>
      <c r="B396" s="8"/>
      <c r="C396" s="3"/>
      <c r="D396" s="3"/>
      <c r="E396" s="3"/>
      <c r="F396" s="3"/>
      <c r="G396" s="3"/>
      <c r="H396" s="3"/>
    </row>
    <row r="397" spans="2:8" ht="9.75" customHeight="1">
      <c r="B397" s="6" t="s">
        <v>127</v>
      </c>
      <c r="C397" s="2">
        <v>41342</v>
      </c>
      <c r="D397" s="2">
        <v>39008</v>
      </c>
      <c r="E397" s="2">
        <v>1045</v>
      </c>
      <c r="F397" s="2">
        <v>646</v>
      </c>
      <c r="G397" s="2">
        <v>1255</v>
      </c>
      <c r="H397" s="2">
        <v>1632</v>
      </c>
    </row>
    <row r="398" spans="2:8" ht="9.75" customHeight="1">
      <c r="B398" s="6" t="s">
        <v>89</v>
      </c>
      <c r="C398" s="2">
        <v>12861</v>
      </c>
      <c r="D398" s="2">
        <v>16714</v>
      </c>
      <c r="E398" s="2">
        <v>424</v>
      </c>
      <c r="F398" s="2">
        <v>335</v>
      </c>
      <c r="G398" s="2">
        <v>569</v>
      </c>
      <c r="H398" s="2">
        <v>594</v>
      </c>
    </row>
    <row r="399" spans="1:8" ht="9.75" customHeight="1">
      <c r="A399" s="4" t="s">
        <v>148</v>
      </c>
      <c r="C399" s="3">
        <v>54203</v>
      </c>
      <c r="D399" s="3">
        <v>55722</v>
      </c>
      <c r="E399" s="3">
        <v>1469</v>
      </c>
      <c r="F399" s="3">
        <v>981</v>
      </c>
      <c r="G399" s="3">
        <v>1824</v>
      </c>
      <c r="H399" s="3">
        <v>2226</v>
      </c>
    </row>
    <row r="400" spans="2:8" s="5" customFormat="1" ht="9.75" customHeight="1">
      <c r="B400" s="7" t="s">
        <v>149</v>
      </c>
      <c r="C400" s="5">
        <f aca="true" t="shared" si="64" ref="C400:H400">C399/116425</f>
        <v>0.4655615202920335</v>
      </c>
      <c r="D400" s="5">
        <f t="shared" si="64"/>
        <v>0.4786085462744256</v>
      </c>
      <c r="E400" s="5">
        <f t="shared" si="64"/>
        <v>0.012617564955980244</v>
      </c>
      <c r="F400" s="5">
        <f t="shared" si="64"/>
        <v>0.008426025338200558</v>
      </c>
      <c r="G400" s="5">
        <f t="shared" si="64"/>
        <v>0.015666738243504404</v>
      </c>
      <c r="H400" s="5">
        <f t="shared" si="64"/>
        <v>0.0191196048958557</v>
      </c>
    </row>
    <row r="401" spans="2:8" ht="4.5" customHeight="1">
      <c r="B401" s="8"/>
      <c r="C401" s="3"/>
      <c r="D401" s="3"/>
      <c r="E401" s="3"/>
      <c r="F401" s="3"/>
      <c r="G401" s="3"/>
      <c r="H401" s="3"/>
    </row>
    <row r="402" spans="1:8" ht="9.75" customHeight="1">
      <c r="A402" s="4" t="s">
        <v>132</v>
      </c>
      <c r="B402" s="8"/>
      <c r="C402" s="3"/>
      <c r="D402" s="3"/>
      <c r="E402" s="3"/>
      <c r="F402" s="3"/>
      <c r="G402" s="3"/>
      <c r="H402" s="3"/>
    </row>
    <row r="403" spans="2:8" ht="9.75" customHeight="1">
      <c r="B403" s="6" t="s">
        <v>127</v>
      </c>
      <c r="C403" s="2">
        <v>34410</v>
      </c>
      <c r="D403" s="2">
        <v>40477</v>
      </c>
      <c r="E403" s="2">
        <v>1032</v>
      </c>
      <c r="F403" s="2">
        <v>589</v>
      </c>
      <c r="G403" s="2">
        <v>1266</v>
      </c>
      <c r="H403" s="2">
        <v>1258</v>
      </c>
    </row>
    <row r="404" spans="2:8" ht="9.75" customHeight="1">
      <c r="B404" s="6" t="s">
        <v>131</v>
      </c>
      <c r="C404" s="2">
        <v>9518</v>
      </c>
      <c r="D404" s="2">
        <v>16650</v>
      </c>
      <c r="E404" s="2">
        <v>287</v>
      </c>
      <c r="F404" s="2">
        <v>200</v>
      </c>
      <c r="G404" s="2">
        <v>464</v>
      </c>
      <c r="H404" s="2">
        <v>259</v>
      </c>
    </row>
    <row r="405" spans="1:8" ht="9.75" customHeight="1">
      <c r="A405" s="4" t="s">
        <v>148</v>
      </c>
      <c r="C405" s="3">
        <v>43928</v>
      </c>
      <c r="D405" s="3">
        <v>57127</v>
      </c>
      <c r="E405" s="3">
        <v>1319</v>
      </c>
      <c r="F405" s="3">
        <v>789</v>
      </c>
      <c r="G405" s="3">
        <v>1730</v>
      </c>
      <c r="H405" s="3">
        <v>1517</v>
      </c>
    </row>
    <row r="406" spans="2:8" s="5" customFormat="1" ht="9.75" customHeight="1">
      <c r="B406" s="7" t="s">
        <v>149</v>
      </c>
      <c r="C406" s="5">
        <f aca="true" t="shared" si="65" ref="C406:H406">C405/106411</f>
        <v>0.41281446467000593</v>
      </c>
      <c r="D406" s="5">
        <f t="shared" si="65"/>
        <v>0.5368523930796628</v>
      </c>
      <c r="E406" s="5">
        <f t="shared" si="65"/>
        <v>0.012395335068742894</v>
      </c>
      <c r="F406" s="5">
        <f t="shared" si="65"/>
        <v>0.007414646981984945</v>
      </c>
      <c r="G406" s="5">
        <f t="shared" si="65"/>
        <v>0.016257717717153303</v>
      </c>
      <c r="H406" s="5">
        <f t="shared" si="65"/>
        <v>0.014256044957758127</v>
      </c>
    </row>
    <row r="407" spans="2:8" ht="4.5" customHeight="1">
      <c r="B407" s="8"/>
      <c r="C407" s="3"/>
      <c r="D407" s="3"/>
      <c r="E407" s="3"/>
      <c r="F407" s="3"/>
      <c r="G407" s="3"/>
      <c r="H407" s="3"/>
    </row>
    <row r="408" spans="1:8" ht="9.75" customHeight="1">
      <c r="A408" s="4" t="s">
        <v>133</v>
      </c>
      <c r="B408" s="8"/>
      <c r="C408" s="3"/>
      <c r="D408" s="3"/>
      <c r="E408" s="3"/>
      <c r="F408" s="3"/>
      <c r="G408" s="3"/>
      <c r="H408" s="3"/>
    </row>
    <row r="409" spans="2:8" ht="9.75" customHeight="1">
      <c r="B409" s="6" t="s">
        <v>119</v>
      </c>
      <c r="C409" s="2">
        <v>54278</v>
      </c>
      <c r="D409" s="2">
        <v>60205</v>
      </c>
      <c r="E409" s="2">
        <v>1358</v>
      </c>
      <c r="F409" s="2">
        <v>1253</v>
      </c>
      <c r="G409" s="2">
        <v>2214</v>
      </c>
      <c r="H409" s="2">
        <v>1697</v>
      </c>
    </row>
    <row r="410" spans="1:8" ht="9.75" customHeight="1">
      <c r="A410" s="4" t="s">
        <v>148</v>
      </c>
      <c r="C410" s="3">
        <v>54278</v>
      </c>
      <c r="D410" s="3">
        <v>60205</v>
      </c>
      <c r="E410" s="3">
        <v>1358</v>
      </c>
      <c r="F410" s="3">
        <v>1253</v>
      </c>
      <c r="G410" s="3">
        <v>2214</v>
      </c>
      <c r="H410" s="3">
        <v>1697</v>
      </c>
    </row>
    <row r="411" spans="2:8" s="5" customFormat="1" ht="9.75" customHeight="1">
      <c r="B411" s="7" t="s">
        <v>149</v>
      </c>
      <c r="C411" s="5">
        <f aca="true" t="shared" si="66" ref="C411:H411">C410/121005</f>
        <v>0.4485599768604603</v>
      </c>
      <c r="D411" s="5">
        <f t="shared" si="66"/>
        <v>0.49754142390810296</v>
      </c>
      <c r="E411" s="5">
        <f t="shared" si="66"/>
        <v>0.011222676748894675</v>
      </c>
      <c r="F411" s="5">
        <f t="shared" si="66"/>
        <v>0.010354944010578074</v>
      </c>
      <c r="G411" s="5">
        <f t="shared" si="66"/>
        <v>0.018296764596504277</v>
      </c>
      <c r="H411" s="5">
        <f t="shared" si="66"/>
        <v>0.014024213875459692</v>
      </c>
    </row>
    <row r="412" spans="2:8" ht="4.5" customHeight="1">
      <c r="B412" s="8"/>
      <c r="C412" s="3"/>
      <c r="D412" s="3"/>
      <c r="E412" s="3"/>
      <c r="F412" s="3"/>
      <c r="G412" s="3"/>
      <c r="H412" s="3"/>
    </row>
    <row r="413" spans="1:8" ht="9.75" customHeight="1">
      <c r="A413" s="4" t="s">
        <v>134</v>
      </c>
      <c r="B413" s="8"/>
      <c r="C413" s="3"/>
      <c r="D413" s="3"/>
      <c r="E413" s="3"/>
      <c r="F413" s="3"/>
      <c r="G413" s="3"/>
      <c r="H413" s="3"/>
    </row>
    <row r="414" spans="2:8" ht="9.75" customHeight="1">
      <c r="B414" s="6" t="s">
        <v>119</v>
      </c>
      <c r="C414" s="2">
        <v>43488</v>
      </c>
      <c r="D414" s="2">
        <v>42583</v>
      </c>
      <c r="E414" s="2">
        <v>1039</v>
      </c>
      <c r="F414" s="2">
        <v>1019</v>
      </c>
      <c r="G414" s="2">
        <v>1898</v>
      </c>
      <c r="H414" s="2">
        <v>1426</v>
      </c>
    </row>
    <row r="415" spans="1:8" ht="9.75" customHeight="1">
      <c r="A415" s="4" t="s">
        <v>148</v>
      </c>
      <c r="C415" s="3">
        <v>43488</v>
      </c>
      <c r="D415" s="3">
        <v>42583</v>
      </c>
      <c r="E415" s="3">
        <v>1039</v>
      </c>
      <c r="F415" s="3">
        <v>1019</v>
      </c>
      <c r="G415" s="3">
        <v>1898</v>
      </c>
      <c r="H415" s="3">
        <v>1426</v>
      </c>
    </row>
    <row r="416" spans="2:8" s="5" customFormat="1" ht="9.75" customHeight="1">
      <c r="B416" s="7" t="s">
        <v>149</v>
      </c>
      <c r="C416" s="5">
        <f aca="true" t="shared" si="67" ref="C416:H416">C415/91453</f>
        <v>0.4755229462128088</v>
      </c>
      <c r="D416" s="5">
        <f t="shared" si="67"/>
        <v>0.4656271527451259</v>
      </c>
      <c r="E416" s="5">
        <f t="shared" si="67"/>
        <v>0.011361026975604956</v>
      </c>
      <c r="F416" s="5">
        <f t="shared" si="67"/>
        <v>0.011142335407258373</v>
      </c>
      <c r="G416" s="5">
        <f t="shared" si="67"/>
        <v>0.02075382983609067</v>
      </c>
      <c r="H416" s="5">
        <f t="shared" si="67"/>
        <v>0.015592708823111324</v>
      </c>
    </row>
    <row r="417" spans="2:8" ht="4.5" customHeight="1">
      <c r="B417" s="8"/>
      <c r="C417" s="3"/>
      <c r="D417" s="3"/>
      <c r="E417" s="3"/>
      <c r="F417" s="3"/>
      <c r="G417" s="3"/>
      <c r="H417" s="3"/>
    </row>
    <row r="418" spans="1:8" ht="9.75" customHeight="1">
      <c r="A418" s="4" t="s">
        <v>135</v>
      </c>
      <c r="B418" s="8"/>
      <c r="C418" s="3"/>
      <c r="D418" s="3"/>
      <c r="E418" s="3"/>
      <c r="F418" s="3"/>
      <c r="G418" s="3"/>
      <c r="H418" s="3"/>
    </row>
    <row r="419" spans="2:8" ht="9.75" customHeight="1">
      <c r="B419" s="6" t="s">
        <v>119</v>
      </c>
      <c r="C419" s="2">
        <v>27796</v>
      </c>
      <c r="D419" s="2">
        <v>13720</v>
      </c>
      <c r="E419" s="2">
        <v>492</v>
      </c>
      <c r="F419" s="2">
        <v>529</v>
      </c>
      <c r="G419" s="2">
        <v>977</v>
      </c>
      <c r="H419" s="2">
        <v>1043</v>
      </c>
    </row>
    <row r="420" spans="1:8" ht="9.75" customHeight="1">
      <c r="A420" s="4" t="s">
        <v>148</v>
      </c>
      <c r="C420" s="3">
        <v>27796</v>
      </c>
      <c r="D420" s="3">
        <v>13720</v>
      </c>
      <c r="E420" s="3">
        <v>492</v>
      </c>
      <c r="F420" s="3">
        <v>529</v>
      </c>
      <c r="G420" s="3">
        <v>977</v>
      </c>
      <c r="H420" s="3">
        <v>1043</v>
      </c>
    </row>
    <row r="421" spans="2:8" s="5" customFormat="1" ht="9.75" customHeight="1">
      <c r="B421" s="7" t="s">
        <v>149</v>
      </c>
      <c r="C421" s="5">
        <f aca="true" t="shared" si="68" ref="C421:H421">C420/44557</f>
        <v>0.6238301501447584</v>
      </c>
      <c r="D421" s="5">
        <f t="shared" si="68"/>
        <v>0.30792019211347266</v>
      </c>
      <c r="E421" s="5">
        <f t="shared" si="68"/>
        <v>0.011042036043719282</v>
      </c>
      <c r="F421" s="5">
        <f t="shared" si="68"/>
        <v>0.011872433063267275</v>
      </c>
      <c r="G421" s="5">
        <f t="shared" si="68"/>
        <v>0.021926969948605157</v>
      </c>
      <c r="H421" s="5">
        <f t="shared" si="68"/>
        <v>0.023408218686177255</v>
      </c>
    </row>
    <row r="422" spans="2:8" ht="4.5" customHeight="1">
      <c r="B422" s="8"/>
      <c r="C422" s="3"/>
      <c r="D422" s="3"/>
      <c r="E422" s="3"/>
      <c r="F422" s="3"/>
      <c r="G422" s="3"/>
      <c r="H422" s="3"/>
    </row>
    <row r="423" spans="1:8" ht="9.75" customHeight="1">
      <c r="A423" s="4" t="s">
        <v>136</v>
      </c>
      <c r="B423" s="8"/>
      <c r="C423" s="3"/>
      <c r="D423" s="3"/>
      <c r="E423" s="3"/>
      <c r="F423" s="3"/>
      <c r="G423" s="3"/>
      <c r="H423" s="3"/>
    </row>
    <row r="424" spans="2:8" ht="9.75" customHeight="1">
      <c r="B424" s="6" t="s">
        <v>119</v>
      </c>
      <c r="C424" s="2">
        <v>63994</v>
      </c>
      <c r="D424" s="2">
        <v>64716</v>
      </c>
      <c r="E424" s="2">
        <v>854</v>
      </c>
      <c r="F424" s="2">
        <v>1502</v>
      </c>
      <c r="G424" s="2">
        <v>2592</v>
      </c>
      <c r="H424" s="2">
        <v>1418</v>
      </c>
    </row>
    <row r="425" spans="1:8" ht="9.75" customHeight="1">
      <c r="A425" s="4" t="s">
        <v>148</v>
      </c>
      <c r="C425" s="3">
        <v>63994</v>
      </c>
      <c r="D425" s="3">
        <v>64716</v>
      </c>
      <c r="E425" s="3">
        <v>854</v>
      </c>
      <c r="F425" s="3">
        <v>1502</v>
      </c>
      <c r="G425" s="3">
        <v>2592</v>
      </c>
      <c r="H425" s="3">
        <v>1418</v>
      </c>
    </row>
    <row r="426" spans="2:8" s="5" customFormat="1" ht="9.75" customHeight="1">
      <c r="B426" s="7" t="s">
        <v>149</v>
      </c>
      <c r="C426" s="5">
        <f aca="true" t="shared" si="69" ref="C426:H426">C425/135076</f>
        <v>0.47376291865320264</v>
      </c>
      <c r="D426" s="5">
        <f t="shared" si="69"/>
        <v>0.4791080576860434</v>
      </c>
      <c r="E426" s="5">
        <f t="shared" si="69"/>
        <v>0.006322366667653765</v>
      </c>
      <c r="F426" s="5">
        <f t="shared" si="69"/>
        <v>0.011119665965826645</v>
      </c>
      <c r="G426" s="5">
        <f t="shared" si="69"/>
        <v>0.01918919719269152</v>
      </c>
      <c r="H426" s="5">
        <f t="shared" si="69"/>
        <v>0.010497793834582013</v>
      </c>
    </row>
    <row r="427" spans="2:8" ht="4.5" customHeight="1">
      <c r="B427" s="8"/>
      <c r="C427" s="3"/>
      <c r="D427" s="3"/>
      <c r="E427" s="3"/>
      <c r="F427" s="3"/>
      <c r="G427" s="3"/>
      <c r="H427" s="3"/>
    </row>
    <row r="428" spans="1:8" ht="9.75" customHeight="1">
      <c r="A428" s="4" t="s">
        <v>137</v>
      </c>
      <c r="B428" s="8"/>
      <c r="C428" s="3"/>
      <c r="D428" s="3"/>
      <c r="E428" s="3"/>
      <c r="F428" s="3"/>
      <c r="G428" s="3"/>
      <c r="H428" s="3"/>
    </row>
    <row r="429" spans="2:8" ht="9.75" customHeight="1">
      <c r="B429" s="6" t="s">
        <v>119</v>
      </c>
      <c r="C429" s="2">
        <v>31702</v>
      </c>
      <c r="D429" s="2">
        <v>47097</v>
      </c>
      <c r="E429" s="2">
        <v>640</v>
      </c>
      <c r="F429" s="2">
        <v>655</v>
      </c>
      <c r="G429" s="2">
        <v>1605</v>
      </c>
      <c r="H429" s="2">
        <v>973</v>
      </c>
    </row>
    <row r="430" spans="2:8" ht="9.75" customHeight="1">
      <c r="B430" s="6" t="s">
        <v>127</v>
      </c>
      <c r="C430" s="2">
        <v>16965</v>
      </c>
      <c r="D430" s="2">
        <v>18972</v>
      </c>
      <c r="E430" s="2">
        <v>374</v>
      </c>
      <c r="F430" s="2">
        <v>318</v>
      </c>
      <c r="G430" s="2">
        <v>719</v>
      </c>
      <c r="H430" s="2">
        <v>684</v>
      </c>
    </row>
    <row r="431" spans="1:8" ht="9.75" customHeight="1">
      <c r="A431" s="4" t="s">
        <v>148</v>
      </c>
      <c r="C431" s="3">
        <v>48667</v>
      </c>
      <c r="D431" s="3">
        <v>66069</v>
      </c>
      <c r="E431" s="3">
        <v>1014</v>
      </c>
      <c r="F431" s="3">
        <v>973</v>
      </c>
      <c r="G431" s="3">
        <v>2324</v>
      </c>
      <c r="H431" s="3">
        <v>1657</v>
      </c>
    </row>
    <row r="432" spans="2:8" s="5" customFormat="1" ht="9.75" customHeight="1">
      <c r="B432" s="7" t="s">
        <v>149</v>
      </c>
      <c r="C432" s="5">
        <f aca="true" t="shared" si="70" ref="C432:H432">C431/120704</f>
        <v>0.4031929347826087</v>
      </c>
      <c r="D432" s="5">
        <f t="shared" si="70"/>
        <v>0.5473637990455992</v>
      </c>
      <c r="E432" s="5">
        <f t="shared" si="70"/>
        <v>0.008400715800636267</v>
      </c>
      <c r="F432" s="5">
        <f t="shared" si="70"/>
        <v>0.008061041887592789</v>
      </c>
      <c r="G432" s="5">
        <f t="shared" si="70"/>
        <v>0.01925371155885472</v>
      </c>
      <c r="H432" s="5">
        <f t="shared" si="70"/>
        <v>0.013727796924708378</v>
      </c>
    </row>
    <row r="433" spans="2:8" ht="4.5" customHeight="1">
      <c r="B433" s="8"/>
      <c r="C433" s="3"/>
      <c r="D433" s="3"/>
      <c r="E433" s="3"/>
      <c r="F433" s="3"/>
      <c r="G433" s="3"/>
      <c r="H433" s="3"/>
    </row>
    <row r="434" spans="1:8" ht="9.75" customHeight="1">
      <c r="A434" s="4" t="s">
        <v>138</v>
      </c>
      <c r="B434" s="8"/>
      <c r="C434" s="3"/>
      <c r="D434" s="3"/>
      <c r="E434" s="3"/>
      <c r="F434" s="3"/>
      <c r="G434" s="3"/>
      <c r="H434" s="3"/>
    </row>
    <row r="435" spans="2:8" ht="9.75" customHeight="1">
      <c r="B435" s="6" t="s">
        <v>119</v>
      </c>
      <c r="C435" s="2">
        <v>43794</v>
      </c>
      <c r="D435" s="2">
        <v>49333</v>
      </c>
      <c r="E435" s="2">
        <v>1103</v>
      </c>
      <c r="F435" s="2">
        <v>899</v>
      </c>
      <c r="G435" s="2">
        <v>1770</v>
      </c>
      <c r="H435" s="2">
        <v>1329</v>
      </c>
    </row>
    <row r="436" spans="1:8" ht="9.75" customHeight="1">
      <c r="A436" s="4" t="s">
        <v>148</v>
      </c>
      <c r="C436" s="3">
        <v>43794</v>
      </c>
      <c r="D436" s="3">
        <v>49333</v>
      </c>
      <c r="E436" s="3">
        <v>1103</v>
      </c>
      <c r="F436" s="3">
        <v>899</v>
      </c>
      <c r="G436" s="3">
        <v>1770</v>
      </c>
      <c r="H436" s="3">
        <v>1329</v>
      </c>
    </row>
    <row r="437" spans="2:8" s="5" customFormat="1" ht="9.75" customHeight="1">
      <c r="B437" s="7" t="s">
        <v>149</v>
      </c>
      <c r="C437" s="5">
        <f aca="true" t="shared" si="71" ref="C437:H437">C436/98228</f>
        <v>0.445840289937696</v>
      </c>
      <c r="D437" s="5">
        <f t="shared" si="71"/>
        <v>0.5022295068615873</v>
      </c>
      <c r="E437" s="5">
        <f t="shared" si="71"/>
        <v>0.011228977480962658</v>
      </c>
      <c r="F437" s="5">
        <f t="shared" si="71"/>
        <v>0.00915217656879912</v>
      </c>
      <c r="G437" s="5">
        <f t="shared" si="71"/>
        <v>0.01801930203200717</v>
      </c>
      <c r="H437" s="5">
        <f t="shared" si="71"/>
        <v>0.013529747118947754</v>
      </c>
    </row>
    <row r="438" spans="2:8" ht="4.5" customHeight="1">
      <c r="B438" s="8"/>
      <c r="C438" s="3"/>
      <c r="D438" s="3"/>
      <c r="E438" s="3"/>
      <c r="F438" s="3"/>
      <c r="G438" s="3"/>
      <c r="H438" s="3"/>
    </row>
    <row r="439" spans="1:8" ht="9.75" customHeight="1">
      <c r="A439" s="4" t="s">
        <v>139</v>
      </c>
      <c r="B439" s="8"/>
      <c r="C439" s="3"/>
      <c r="D439" s="3"/>
      <c r="E439" s="3"/>
      <c r="F439" s="3"/>
      <c r="G439" s="3"/>
      <c r="H439" s="3"/>
    </row>
    <row r="440" spans="2:8" ht="9.75" customHeight="1">
      <c r="B440" s="6" t="s">
        <v>119</v>
      </c>
      <c r="C440" s="2">
        <v>30432</v>
      </c>
      <c r="D440" s="2">
        <v>40382</v>
      </c>
      <c r="E440" s="2">
        <v>631</v>
      </c>
      <c r="F440" s="2">
        <v>720</v>
      </c>
      <c r="G440" s="2">
        <v>1408</v>
      </c>
      <c r="H440" s="2">
        <v>814</v>
      </c>
    </row>
    <row r="441" spans="2:8" ht="9.75" customHeight="1">
      <c r="B441" s="6" t="s">
        <v>131</v>
      </c>
      <c r="C441" s="2">
        <v>19529</v>
      </c>
      <c r="D441" s="2">
        <v>19326</v>
      </c>
      <c r="E441" s="2">
        <v>463</v>
      </c>
      <c r="F441" s="2">
        <v>379</v>
      </c>
      <c r="G441" s="2">
        <v>742</v>
      </c>
      <c r="H441" s="2">
        <v>563</v>
      </c>
    </row>
    <row r="442" spans="1:8" ht="9.75" customHeight="1">
      <c r="A442" s="4" t="s">
        <v>148</v>
      </c>
      <c r="C442" s="3">
        <v>49961</v>
      </c>
      <c r="D442" s="3">
        <v>59708</v>
      </c>
      <c r="E442" s="3">
        <v>1094</v>
      </c>
      <c r="F442" s="3">
        <v>1099</v>
      </c>
      <c r="G442" s="3">
        <v>2150</v>
      </c>
      <c r="H442" s="3">
        <v>1377</v>
      </c>
    </row>
    <row r="443" spans="2:8" s="5" customFormat="1" ht="9.75" customHeight="1">
      <c r="B443" s="7" t="s">
        <v>149</v>
      </c>
      <c r="C443" s="5">
        <f aca="true" t="shared" si="72" ref="C443:H443">C442/115390</f>
        <v>0.4329751278273681</v>
      </c>
      <c r="D443" s="5">
        <f t="shared" si="72"/>
        <v>0.517445185891325</v>
      </c>
      <c r="E443" s="5">
        <f t="shared" si="72"/>
        <v>0.009480890891758385</v>
      </c>
      <c r="F443" s="5">
        <f t="shared" si="72"/>
        <v>0.009524222202963862</v>
      </c>
      <c r="G443" s="5">
        <f t="shared" si="72"/>
        <v>0.018632463818355142</v>
      </c>
      <c r="H443" s="5">
        <f t="shared" si="72"/>
        <v>0.011933443105988387</v>
      </c>
    </row>
    <row r="444" spans="2:8" ht="4.5" customHeight="1">
      <c r="B444" s="8"/>
      <c r="C444" s="3"/>
      <c r="D444" s="3"/>
      <c r="E444" s="3"/>
      <c r="F444" s="3"/>
      <c r="G444" s="3"/>
      <c r="H444" s="3"/>
    </row>
    <row r="445" spans="1:8" ht="9.75" customHeight="1">
      <c r="A445" s="4" t="s">
        <v>140</v>
      </c>
      <c r="B445" s="8"/>
      <c r="C445" s="3"/>
      <c r="D445" s="3"/>
      <c r="E445" s="3"/>
      <c r="F445" s="3"/>
      <c r="G445" s="3"/>
      <c r="H445" s="3"/>
    </row>
    <row r="446" spans="2:8" ht="9.75" customHeight="1">
      <c r="B446" s="6" t="s">
        <v>131</v>
      </c>
      <c r="C446" s="2">
        <v>65761</v>
      </c>
      <c r="D446" s="2">
        <v>65428</v>
      </c>
      <c r="E446" s="2">
        <v>994</v>
      </c>
      <c r="F446" s="2">
        <v>1272</v>
      </c>
      <c r="G446" s="2">
        <v>2261</v>
      </c>
      <c r="H446" s="2">
        <v>1385</v>
      </c>
    </row>
    <row r="447" spans="1:8" ht="9.75" customHeight="1">
      <c r="A447" s="4" t="s">
        <v>148</v>
      </c>
      <c r="C447" s="3">
        <v>65761</v>
      </c>
      <c r="D447" s="3">
        <v>65428</v>
      </c>
      <c r="E447" s="3">
        <v>994</v>
      </c>
      <c r="F447" s="3">
        <v>1272</v>
      </c>
      <c r="G447" s="3">
        <v>2261</v>
      </c>
      <c r="H447" s="3">
        <v>1385</v>
      </c>
    </row>
    <row r="448" spans="2:8" s="5" customFormat="1" ht="9.75" customHeight="1">
      <c r="B448" s="7" t="s">
        <v>149</v>
      </c>
      <c r="C448" s="5">
        <f aca="true" t="shared" si="73" ref="C448:H448">C447/137106</f>
        <v>0.4796361938937756</v>
      </c>
      <c r="D448" s="5">
        <f t="shared" si="73"/>
        <v>0.4772074161597596</v>
      </c>
      <c r="E448" s="5">
        <f t="shared" si="73"/>
        <v>0.007249865067903666</v>
      </c>
      <c r="F448" s="5">
        <f t="shared" si="73"/>
        <v>0.009277493326331451</v>
      </c>
      <c r="G448" s="5">
        <f t="shared" si="73"/>
        <v>0.01649089026009073</v>
      </c>
      <c r="H448" s="5">
        <f t="shared" si="73"/>
        <v>0.010101673157994545</v>
      </c>
    </row>
    <row r="449" spans="2:8" ht="4.5" customHeight="1">
      <c r="B449" s="8"/>
      <c r="C449" s="3"/>
      <c r="D449" s="3"/>
      <c r="E449" s="3"/>
      <c r="F449" s="3"/>
      <c r="G449" s="3"/>
      <c r="H449" s="3"/>
    </row>
    <row r="450" spans="1:8" ht="9.75" customHeight="1">
      <c r="A450" s="4" t="s">
        <v>141</v>
      </c>
      <c r="B450" s="8"/>
      <c r="C450" s="3"/>
      <c r="D450" s="3"/>
      <c r="E450" s="3"/>
      <c r="F450" s="3"/>
      <c r="G450" s="3"/>
      <c r="H450" s="3"/>
    </row>
    <row r="451" spans="2:8" ht="9.75" customHeight="1">
      <c r="B451" s="6" t="s">
        <v>131</v>
      </c>
      <c r="C451" s="2">
        <v>72326</v>
      </c>
      <c r="D451" s="2">
        <v>64389</v>
      </c>
      <c r="E451" s="2">
        <v>863</v>
      </c>
      <c r="F451" s="2">
        <v>1182</v>
      </c>
      <c r="G451" s="2">
        <v>2363</v>
      </c>
      <c r="H451" s="2">
        <v>1187</v>
      </c>
    </row>
    <row r="452" spans="1:8" ht="9.75" customHeight="1">
      <c r="A452" s="4" t="s">
        <v>148</v>
      </c>
      <c r="C452" s="3">
        <v>72326</v>
      </c>
      <c r="D452" s="3">
        <v>64389</v>
      </c>
      <c r="E452" s="3">
        <v>863</v>
      </c>
      <c r="F452" s="3">
        <v>1182</v>
      </c>
      <c r="G452" s="3">
        <v>2363</v>
      </c>
      <c r="H452" s="3">
        <v>1187</v>
      </c>
    </row>
    <row r="453" spans="2:8" s="5" customFormat="1" ht="9.75" customHeight="1">
      <c r="B453" s="7" t="s">
        <v>149</v>
      </c>
      <c r="C453" s="5">
        <f aca="true" t="shared" si="74" ref="C453:H453">C452/142325</f>
        <v>0.5081749516950641</v>
      </c>
      <c r="D453" s="5">
        <f t="shared" si="74"/>
        <v>0.4524082206218163</v>
      </c>
      <c r="E453" s="5">
        <f t="shared" si="74"/>
        <v>0.006063586861057439</v>
      </c>
      <c r="F453" s="5">
        <f t="shared" si="74"/>
        <v>0.008304935886176005</v>
      </c>
      <c r="G453" s="5">
        <f t="shared" si="74"/>
        <v>0.016602845599859476</v>
      </c>
      <c r="H453" s="5">
        <f t="shared" si="74"/>
        <v>0.008340066748638679</v>
      </c>
    </row>
    <row r="454" spans="2:8" ht="4.5" customHeight="1">
      <c r="B454" s="8"/>
      <c r="C454" s="3"/>
      <c r="D454" s="3"/>
      <c r="E454" s="3"/>
      <c r="F454" s="3"/>
      <c r="G454" s="3"/>
      <c r="H454" s="3"/>
    </row>
    <row r="455" spans="1:8" ht="9.75" customHeight="1">
      <c r="A455" s="4" t="s">
        <v>142</v>
      </c>
      <c r="B455" s="8"/>
      <c r="C455" s="3"/>
      <c r="D455" s="3"/>
      <c r="E455" s="3"/>
      <c r="F455" s="3"/>
      <c r="G455" s="3"/>
      <c r="H455" s="3"/>
    </row>
    <row r="456" spans="2:8" ht="9.75" customHeight="1">
      <c r="B456" s="6" t="s">
        <v>131</v>
      </c>
      <c r="C456" s="2">
        <v>78676</v>
      </c>
      <c r="D456" s="2">
        <v>36943</v>
      </c>
      <c r="E456" s="2">
        <v>757</v>
      </c>
      <c r="F456" s="2">
        <v>1831</v>
      </c>
      <c r="G456" s="2">
        <v>2117</v>
      </c>
      <c r="H456" s="2">
        <v>1352</v>
      </c>
    </row>
    <row r="457" spans="1:8" ht="9.75" customHeight="1">
      <c r="A457" s="4" t="s">
        <v>148</v>
      </c>
      <c r="C457" s="3">
        <v>78676</v>
      </c>
      <c r="D457" s="3">
        <v>36943</v>
      </c>
      <c r="E457" s="3">
        <v>757</v>
      </c>
      <c r="F457" s="3">
        <v>1831</v>
      </c>
      <c r="G457" s="3">
        <v>2117</v>
      </c>
      <c r="H457" s="3">
        <v>1352</v>
      </c>
    </row>
    <row r="458" spans="2:8" s="5" customFormat="1" ht="9.75" customHeight="1">
      <c r="B458" s="7" t="s">
        <v>149</v>
      </c>
      <c r="C458" s="5">
        <f aca="true" t="shared" si="75" ref="C458:H458">C457/121696</f>
        <v>0.6464961872206153</v>
      </c>
      <c r="D458" s="5">
        <f t="shared" si="75"/>
        <v>0.30356790691559293</v>
      </c>
      <c r="E458" s="5">
        <f t="shared" si="75"/>
        <v>0.006220418090980805</v>
      </c>
      <c r="F458" s="5">
        <f t="shared" si="75"/>
        <v>0.015045687615040756</v>
      </c>
      <c r="G458" s="5">
        <f t="shared" si="75"/>
        <v>0.017395805942676833</v>
      </c>
      <c r="H458" s="5">
        <f t="shared" si="75"/>
        <v>0.011109650276097817</v>
      </c>
    </row>
    <row r="459" spans="2:8" ht="4.5" customHeight="1">
      <c r="B459" s="8"/>
      <c r="C459" s="3"/>
      <c r="D459" s="3"/>
      <c r="E459" s="3"/>
      <c r="F459" s="3"/>
      <c r="G459" s="3"/>
      <c r="H459" s="3"/>
    </row>
    <row r="460" spans="1:8" ht="9.75" customHeight="1">
      <c r="A460" s="4" t="s">
        <v>143</v>
      </c>
      <c r="B460" s="8"/>
      <c r="C460" s="3"/>
      <c r="D460" s="3"/>
      <c r="E460" s="3"/>
      <c r="F460" s="3"/>
      <c r="G460" s="3"/>
      <c r="H460" s="3"/>
    </row>
    <row r="461" spans="2:8" ht="9.75" customHeight="1">
      <c r="B461" s="6" t="s">
        <v>131</v>
      </c>
      <c r="C461" s="2">
        <v>53611</v>
      </c>
      <c r="D461" s="2">
        <v>62388</v>
      </c>
      <c r="E461" s="2">
        <v>1050</v>
      </c>
      <c r="F461" s="2">
        <v>924</v>
      </c>
      <c r="G461" s="2">
        <v>2054</v>
      </c>
      <c r="H461" s="2">
        <v>1587</v>
      </c>
    </row>
    <row r="462" spans="1:8" ht="9.75" customHeight="1">
      <c r="A462" s="4" t="s">
        <v>148</v>
      </c>
      <c r="C462" s="3">
        <v>53611</v>
      </c>
      <c r="D462" s="3">
        <v>62388</v>
      </c>
      <c r="E462" s="3">
        <v>1050</v>
      </c>
      <c r="F462" s="3">
        <v>924</v>
      </c>
      <c r="G462" s="3">
        <v>2054</v>
      </c>
      <c r="H462" s="3">
        <v>1587</v>
      </c>
    </row>
    <row r="463" spans="2:8" s="5" customFormat="1" ht="9.75" customHeight="1">
      <c r="B463" s="7" t="s">
        <v>149</v>
      </c>
      <c r="C463" s="5">
        <f aca="true" t="shared" si="76" ref="C463:H463">C462/121618</f>
        <v>0.4408146820371984</v>
      </c>
      <c r="D463" s="5">
        <f t="shared" si="76"/>
        <v>0.5129832755019816</v>
      </c>
      <c r="E463" s="5">
        <f t="shared" si="76"/>
        <v>0.008633590422470357</v>
      </c>
      <c r="F463" s="5">
        <f t="shared" si="76"/>
        <v>0.007597559571773915</v>
      </c>
      <c r="G463" s="5">
        <f t="shared" si="76"/>
        <v>0.016888947359765823</v>
      </c>
      <c r="H463" s="5">
        <f t="shared" si="76"/>
        <v>0.01304905523853377</v>
      </c>
    </row>
    <row r="464" spans="2:8" ht="4.5" customHeight="1">
      <c r="B464" s="8"/>
      <c r="C464" s="3"/>
      <c r="D464" s="3"/>
      <c r="E464" s="3"/>
      <c r="F464" s="3"/>
      <c r="G464" s="3"/>
      <c r="H464" s="3"/>
    </row>
    <row r="465" spans="1:8" ht="9.75" customHeight="1">
      <c r="A465" s="4" t="s">
        <v>144</v>
      </c>
      <c r="B465" s="8"/>
      <c r="C465" s="3"/>
      <c r="D465" s="3"/>
      <c r="E465" s="3"/>
      <c r="F465" s="3"/>
      <c r="G465" s="3"/>
      <c r="H465" s="3"/>
    </row>
    <row r="466" spans="2:8" ht="9.75" customHeight="1">
      <c r="B466" s="6" t="s">
        <v>131</v>
      </c>
      <c r="C466" s="2">
        <v>63209</v>
      </c>
      <c r="D466" s="2">
        <v>37670</v>
      </c>
      <c r="E466" s="2">
        <v>957</v>
      </c>
      <c r="F466" s="2">
        <v>828</v>
      </c>
      <c r="G466" s="2">
        <v>1464</v>
      </c>
      <c r="H466" s="2">
        <v>1350</v>
      </c>
    </row>
    <row r="467" spans="1:8" ht="9.75" customHeight="1">
      <c r="A467" s="4" t="s">
        <v>148</v>
      </c>
      <c r="C467" s="3">
        <v>63209</v>
      </c>
      <c r="D467" s="3">
        <v>37670</v>
      </c>
      <c r="E467" s="3">
        <v>957</v>
      </c>
      <c r="F467" s="3">
        <v>828</v>
      </c>
      <c r="G467" s="3">
        <v>1464</v>
      </c>
      <c r="H467" s="3">
        <v>1350</v>
      </c>
    </row>
    <row r="468" spans="2:8" s="5" customFormat="1" ht="9.75" customHeight="1">
      <c r="B468" s="7" t="s">
        <v>149</v>
      </c>
      <c r="C468" s="5">
        <f aca="true" t="shared" si="77" ref="C468:H468">C467/105485</f>
        <v>0.5992226382898043</v>
      </c>
      <c r="D468" s="5">
        <f t="shared" si="77"/>
        <v>0.3571123856472484</v>
      </c>
      <c r="E468" s="5">
        <f t="shared" si="77"/>
        <v>0.00907237995923591</v>
      </c>
      <c r="F468" s="5">
        <f t="shared" si="77"/>
        <v>0.007849457268805992</v>
      </c>
      <c r="G468" s="5">
        <f t="shared" si="77"/>
        <v>0.013878750533251173</v>
      </c>
      <c r="H468" s="5">
        <f t="shared" si="77"/>
        <v>0.012798028155661943</v>
      </c>
    </row>
    <row r="469" spans="2:8" ht="4.5" customHeight="1">
      <c r="B469" s="8"/>
      <c r="C469" s="3"/>
      <c r="D469" s="3"/>
      <c r="E469" s="3"/>
      <c r="F469" s="3"/>
      <c r="G469" s="3"/>
      <c r="H469" s="3"/>
    </row>
    <row r="470" spans="1:8" ht="9.75" customHeight="1">
      <c r="A470" s="4" t="s">
        <v>145</v>
      </c>
      <c r="B470" s="8"/>
      <c r="C470" s="3"/>
      <c r="D470" s="3"/>
      <c r="E470" s="3"/>
      <c r="F470" s="3"/>
      <c r="G470" s="3"/>
      <c r="H470" s="3"/>
    </row>
    <row r="471" spans="2:8" ht="9.75" customHeight="1">
      <c r="B471" s="6" t="s">
        <v>131</v>
      </c>
      <c r="C471" s="2">
        <v>41081</v>
      </c>
      <c r="D471" s="2">
        <v>19966</v>
      </c>
      <c r="E471" s="2">
        <v>662</v>
      </c>
      <c r="F471" s="2">
        <v>605</v>
      </c>
      <c r="G471" s="2">
        <v>1056</v>
      </c>
      <c r="H471" s="2">
        <v>1361</v>
      </c>
    </row>
    <row r="472" spans="1:8" ht="9.75" customHeight="1">
      <c r="A472" s="4" t="s">
        <v>148</v>
      </c>
      <c r="C472" s="3">
        <v>41081</v>
      </c>
      <c r="D472" s="3">
        <v>19966</v>
      </c>
      <c r="E472" s="3">
        <v>662</v>
      </c>
      <c r="F472" s="3">
        <v>605</v>
      </c>
      <c r="G472" s="3">
        <v>1056</v>
      </c>
      <c r="H472" s="3">
        <v>1361</v>
      </c>
    </row>
    <row r="473" spans="2:8" s="5" customFormat="1" ht="9.75" customHeight="1">
      <c r="B473" s="7" t="s">
        <v>149</v>
      </c>
      <c r="C473" s="5">
        <f aca="true" t="shared" si="78" ref="C473:H473">C472/64734</f>
        <v>0.6346124138783329</v>
      </c>
      <c r="D473" s="5">
        <f t="shared" si="78"/>
        <v>0.30843142707078197</v>
      </c>
      <c r="E473" s="5">
        <f t="shared" si="78"/>
        <v>0.010226465226928662</v>
      </c>
      <c r="F473" s="5">
        <f t="shared" si="78"/>
        <v>0.0093459387647913</v>
      </c>
      <c r="G473" s="5">
        <f t="shared" si="78"/>
        <v>0.016312911298544813</v>
      </c>
      <c r="H473" s="5">
        <f t="shared" si="78"/>
        <v>0.021024500262613155</v>
      </c>
    </row>
    <row r="474" spans="2:8" ht="4.5" customHeight="1">
      <c r="B474" s="8"/>
      <c r="C474" s="3"/>
      <c r="D474" s="3"/>
      <c r="E474" s="3"/>
      <c r="F474" s="3"/>
      <c r="G474" s="3"/>
      <c r="H474" s="3"/>
    </row>
    <row r="475" spans="1:8" ht="9.75" customHeight="1">
      <c r="A475" s="4" t="s">
        <v>147</v>
      </c>
      <c r="B475" s="8"/>
      <c r="C475" s="3"/>
      <c r="D475" s="3"/>
      <c r="E475" s="3"/>
      <c r="F475" s="3"/>
      <c r="G475" s="3"/>
      <c r="H475" s="3"/>
    </row>
    <row r="476" spans="2:8" ht="9.75" customHeight="1">
      <c r="B476" s="6" t="s">
        <v>146</v>
      </c>
      <c r="C476" s="2">
        <v>13182</v>
      </c>
      <c r="D476" s="2">
        <v>7338</v>
      </c>
      <c r="E476" s="2">
        <v>272</v>
      </c>
      <c r="F476" s="2">
        <v>205</v>
      </c>
      <c r="G476" s="2">
        <v>398</v>
      </c>
      <c r="H476" s="2">
        <v>567</v>
      </c>
    </row>
    <row r="477" spans="2:8" ht="9.75" customHeight="1">
      <c r="B477" s="6" t="s">
        <v>127</v>
      </c>
      <c r="C477" s="2">
        <v>35598</v>
      </c>
      <c r="D477" s="2">
        <v>22964</v>
      </c>
      <c r="E477" s="2">
        <v>533</v>
      </c>
      <c r="F477" s="2">
        <v>413</v>
      </c>
      <c r="G477" s="2">
        <v>766</v>
      </c>
      <c r="H477" s="2">
        <v>793</v>
      </c>
    </row>
    <row r="478" spans="1:8" ht="9.75" customHeight="1">
      <c r="A478" s="4" t="s">
        <v>148</v>
      </c>
      <c r="C478" s="3">
        <v>48780</v>
      </c>
      <c r="D478" s="3">
        <v>30302</v>
      </c>
      <c r="E478" s="3">
        <v>805</v>
      </c>
      <c r="F478" s="3">
        <v>618</v>
      </c>
      <c r="G478" s="3">
        <v>1164</v>
      </c>
      <c r="H478" s="3">
        <v>1360</v>
      </c>
    </row>
    <row r="479" spans="2:8" s="5" customFormat="1" ht="9.75" customHeight="1">
      <c r="B479" s="7" t="s">
        <v>149</v>
      </c>
      <c r="C479" s="5">
        <f aca="true" t="shared" si="79" ref="C479:H479">C478/83029</f>
        <v>0.5875055703428922</v>
      </c>
      <c r="D479" s="5">
        <f t="shared" si="79"/>
        <v>0.36495682231509474</v>
      </c>
      <c r="E479" s="5">
        <f t="shared" si="79"/>
        <v>0.009695407628659865</v>
      </c>
      <c r="F479" s="5">
        <f t="shared" si="79"/>
        <v>0.007443182502499127</v>
      </c>
      <c r="G479" s="5">
        <f t="shared" si="79"/>
        <v>0.01401919811150321</v>
      </c>
      <c r="H479" s="5">
        <f t="shared" si="79"/>
        <v>0.01637981909935083</v>
      </c>
    </row>
    <row r="480" spans="2:8" ht="4.5" customHeight="1">
      <c r="B480" s="8"/>
      <c r="C480" s="3"/>
      <c r="D480" s="3"/>
      <c r="E480" s="3"/>
      <c r="F480" s="3"/>
      <c r="G480" s="3"/>
      <c r="H480" s="3"/>
    </row>
    <row r="481" spans="2:8" ht="9">
      <c r="B481" s="8"/>
      <c r="C481" s="3"/>
      <c r="D481" s="3"/>
      <c r="E481" s="3"/>
      <c r="F481" s="3"/>
      <c r="G481" s="3"/>
      <c r="H481" s="3"/>
    </row>
  </sheetData>
  <printOptions/>
  <pageMargins left="0.8999999999999999" right="0.8999999999999999" top="1" bottom="0.8" header="0.3" footer="0.3"/>
  <pageSetup firstPageNumber="83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
for US Senator</oddHeader>
    <oddFooter>&amp;C&amp;"Arial,Bold"&amp;8&amp;P</oddFooter>
  </headerFooter>
  <rowBreaks count="3" manualBreakCount="3">
    <brk id="74" max="7" man="1"/>
    <brk id="213" max="7" man="1"/>
    <brk id="3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2007-04-04T01:10:09Z</cp:lastPrinted>
  <dcterms:created xsi:type="dcterms:W3CDTF">2007-03-19T18:41:50Z</dcterms:created>
  <dcterms:modified xsi:type="dcterms:W3CDTF">2007-04-04T01:10:10Z</dcterms:modified>
  <cp:category/>
  <cp:version/>
  <cp:contentType/>
  <cp:contentStatus/>
</cp:coreProperties>
</file>