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'Sheet1'!$A$1:$G$275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<sst xmlns="http://schemas.openxmlformats.org/spreadsheetml/2006/main" count="242" uniqueCount="110">
  <si>
    <t>Hillary Clinton</t>
  </si>
  <si>
    <t>Donald J. Trump</t>
  </si>
  <si>
    <t>Gary Johnson</t>
  </si>
  <si>
    <t>DEM</t>
  </si>
  <si>
    <t>REP, AI</t>
  </si>
  <si>
    <t>GRN</t>
  </si>
  <si>
    <t>LIB</t>
  </si>
  <si>
    <t>PF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</si>
  <si>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</si>
  <si>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</si>
  <si>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</si>
  <si>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</si>
  <si>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</si>
  <si>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</si>
  <si>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</si>
  <si>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</si>
  <si>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</si>
  <si>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</si>
  <si>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</si>
  <si>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Senate District 1</t>
  </si>
  <si>
    <t>Del Norte</t>
  </si>
  <si>
    <t>Humboldt</t>
  </si>
  <si>
    <t>Lake</t>
  </si>
  <si>
    <t>Marin</t>
  </si>
  <si>
    <t>Mendocino</t>
  </si>
  <si>
    <t>Sonoma</t>
  </si>
  <si>
    <t>Trinity</t>
  </si>
  <si>
    <t>Senate District 2</t>
  </si>
  <si>
    <t>Contra Costa</t>
  </si>
  <si>
    <t>Napa</t>
  </si>
  <si>
    <t>Solano</t>
  </si>
  <si>
    <t>Yolo</t>
  </si>
  <si>
    <t>Senate District 3</t>
  </si>
  <si>
    <t>Butte</t>
  </si>
  <si>
    <t>Colusa</t>
  </si>
  <si>
    <t>Glenn</t>
  </si>
  <si>
    <t>Sutter</t>
  </si>
  <si>
    <t>Tehama</t>
  </si>
  <si>
    <t>Yuba</t>
  </si>
  <si>
    <t>Senate District 4</t>
  </si>
  <si>
    <t>San Joaquin</t>
  </si>
  <si>
    <t>Stanislaus</t>
  </si>
  <si>
    <t>Senate District 5</t>
  </si>
  <si>
    <t>Senate District 6</t>
  </si>
  <si>
    <t>Alameda</t>
  </si>
  <si>
    <t>Senate District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</si>
  <si>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</si>
  <si>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</si>
  <si>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</si>
  <si>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</si>
  <si>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</si>
  <si>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</si>
  <si>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</si>
  <si>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</si>
  <si>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</si>
  <si>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Senate District 8</t>
  </si>
  <si>
    <t>Senate District 9</t>
  </si>
  <si>
    <t>Santa Clara</t>
  </si>
  <si>
    <t>Senate District 10</t>
  </si>
  <si>
    <t>San Francisco</t>
  </si>
  <si>
    <t>San Mateo</t>
  </si>
  <si>
    <t>Senate District 11</t>
  </si>
  <si>
    <t>Merced</t>
  </si>
  <si>
    <t>Monterey</t>
  </si>
  <si>
    <t>San Benito</t>
  </si>
  <si>
    <t>Senate District 12</t>
  </si>
  <si>
    <t>Senate District 13</t>
  </si>
  <si>
    <t>Kern</t>
  </si>
  <si>
    <t>Kings</t>
  </si>
  <si>
    <t>Senate District 14</t>
  </si>
  <si>
    <t>Senate District 15</t>
  </si>
  <si>
    <t>San Bernardino</t>
  </si>
  <si>
    <t>Senate District 16</t>
  </si>
  <si>
    <t>San Luis Obispo</t>
  </si>
  <si>
    <t>Santa Cruz</t>
  </si>
  <si>
    <t>Senate District 17</t>
  </si>
  <si>
    <t>Los Angeles</t>
  </si>
  <si>
    <t>Senate District 18</t>
  </si>
  <si>
    <t>Santa Barbara</t>
  </si>
  <si>
    <t>Ventura</t>
  </si>
  <si>
    <t>Senate District 19</t>
  </si>
  <si>
    <t>Senate District 20</t>
  </si>
  <si>
    <t>Senate District 21</t>
  </si>
  <si>
    <t>Senate District 22</t>
  </si>
  <si>
    <t>Riverside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</si>
  <si>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</si>
  <si>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</si>
  <si>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</si>
  <si>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</si>
  <si>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</si>
  <si>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</si>
  <si>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</si>
  <si>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</si>
  <si>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</si>
  <si>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</si>
  <si>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</si>
  <si>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</si>
  <si>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</si>
  <si>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</si>
  <si>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</si>
  <si>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</si>
  <si>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</si>
  <si>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</si>
  <si>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</si>
  <si>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</si>
  <si>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</si>
  <si>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</si>
  <si>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</si>
  <si>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Gloria 
Estela
La Riva</t>
  </si>
  <si>
    <t>Jill 
Stein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</si>
</sst>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1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59"/>
      <name val="Arial"/>
      <family val="2"/>
    </font>
    <font>
      <b/>
      <sz val="11"/>
      <color indexed="62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showOutlineSymbols="0" view="pageLayout" zoomScaleSheetLayoutView="130" workbookViewId="0" topLeftCell="A1">
      <selection activeCell="C1" sqref="C1:G1"/>
    </sheetView>
  </sheetViews>
  <sheetFormatPr defaultColWidth="7.7109375" defaultRowHeight="9.75" customHeight="1"/>
  <cols>
    <col min="1" max="1" width="2.7109375" style="1" customWidth="1"/>
    <col min="2" max="2" width="25.7109375" style="5" customWidth="1"/>
    <col min="3" max="7" width="8.57421875" style="1" customWidth="1"/>
    <col min="8" max="16384" width="7.7109375" style="1" customWidth="1"/>
  </cols>
  <sheetData>
    <row r="1" spans="3:7" s="8" customFormat="1" ht="29.25" customHeight="1">
      <c r="C1" s="11" t="s">
        <v>0</v>
      </c>
      <c r="D1" s="11" t="s">
        <v>1</v>
      </c>
      <c r="E1" s="11" t="s">
        <v>109</v>
      </c>
      <c r="F1" s="11" t="s">
        <v>2</v>
      </c>
      <c r="G1" s="11" t="s">
        <v>108</v>
      </c>
    </row>
    <row r="2" spans="3:7" s="9" customFormat="1" ht="9.75" customHeight="1"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9.75" customHeight="1">
      <c r="A3" s="3" t="s">
        <v>19</v>
      </c>
    </row>
    <row r="4" spans="2:7" ht="9.75" customHeight="1">
      <c r="B4" s="5" t="s">
        <v>8</v>
      </c>
      <c r="C4" s="2">
        <v>334</v>
      </c>
      <c r="D4" s="2">
        <v>217</v>
      </c>
      <c r="E4" s="2">
        <v>21</v>
      </c>
      <c r="F4" s="2">
        <v>25</v>
      </c>
      <c r="G4" s="2">
        <v>3</v>
      </c>
    </row>
    <row r="5" spans="2:7" ht="9.75" customHeight="1">
      <c r="B5" s="5" t="s">
        <v>9</v>
      </c>
      <c r="C5" s="2">
        <v>36404</v>
      </c>
      <c r="D5" s="2">
        <v>49247</v>
      </c>
      <c r="E5" s="2">
        <v>1425</v>
      </c>
      <c r="F5" s="2">
        <v>5027</v>
      </c>
      <c r="G5" s="2">
        <v>190</v>
      </c>
    </row>
    <row r="6" spans="2:7" ht="9.75" customHeight="1">
      <c r="B6" s="5" t="s">
        <v>10</v>
      </c>
      <c r="C6" s="2">
        <v>2224</v>
      </c>
      <c r="D6" s="2">
        <v>7574</v>
      </c>
      <c r="E6" s="2">
        <v>105</v>
      </c>
      <c r="F6" s="2">
        <v>473</v>
      </c>
      <c r="G6" s="2">
        <v>46</v>
      </c>
    </row>
    <row r="7" spans="2:7" ht="9.75" customHeight="1">
      <c r="B7" s="5" t="s">
        <v>11</v>
      </c>
      <c r="C7" s="2">
        <v>877</v>
      </c>
      <c r="D7" s="2">
        <v>2696</v>
      </c>
      <c r="E7" s="2">
        <v>50</v>
      </c>
      <c r="F7" s="2">
        <v>122</v>
      </c>
      <c r="G7" s="2">
        <v>13</v>
      </c>
    </row>
    <row r="8" spans="2:7" ht="9.75" customHeight="1">
      <c r="B8" s="5" t="s">
        <v>12</v>
      </c>
      <c r="C8" s="2">
        <v>26053</v>
      </c>
      <c r="D8" s="2">
        <v>23365</v>
      </c>
      <c r="E8" s="2">
        <v>2189</v>
      </c>
      <c r="F8" s="2">
        <v>2378</v>
      </c>
      <c r="G8" s="2">
        <v>85</v>
      </c>
    </row>
    <row r="9" spans="2:7" ht="9.75" customHeight="1">
      <c r="B9" s="5" t="s">
        <v>13</v>
      </c>
      <c r="C9" s="2">
        <v>45921</v>
      </c>
      <c r="D9" s="2">
        <v>61941</v>
      </c>
      <c r="E9" s="2">
        <v>1695</v>
      </c>
      <c r="F9" s="2">
        <v>5944</v>
      </c>
      <c r="G9" s="2">
        <v>149</v>
      </c>
    </row>
    <row r="10" spans="2:7" ht="9.75" customHeight="1">
      <c r="B10" s="5" t="s">
        <v>14</v>
      </c>
      <c r="C10" s="2">
        <v>3459</v>
      </c>
      <c r="D10" s="2">
        <v>5420</v>
      </c>
      <c r="E10" s="2">
        <v>186</v>
      </c>
      <c r="F10" s="2">
        <v>411</v>
      </c>
      <c r="G10" s="2">
        <v>29</v>
      </c>
    </row>
    <row r="11" spans="2:7" ht="9.75" customHeight="1">
      <c r="B11" s="5" t="s">
        <v>15</v>
      </c>
      <c r="C11" s="2">
        <v>31641</v>
      </c>
      <c r="D11" s="2">
        <v>33932</v>
      </c>
      <c r="E11" s="2">
        <v>1060</v>
      </c>
      <c r="F11" s="2">
        <v>4026</v>
      </c>
      <c r="G11" s="2">
        <v>174</v>
      </c>
    </row>
    <row r="12" spans="2:7" ht="9.75" customHeight="1">
      <c r="B12" s="5" t="s">
        <v>16</v>
      </c>
      <c r="C12" s="2">
        <v>22301</v>
      </c>
      <c r="D12" s="2">
        <v>51778</v>
      </c>
      <c r="E12" s="2">
        <v>1300</v>
      </c>
      <c r="F12" s="2">
        <v>3382</v>
      </c>
      <c r="G12" s="2">
        <v>329</v>
      </c>
    </row>
    <row r="13" spans="2:7" ht="9.75" customHeight="1">
      <c r="B13" s="5" t="s">
        <v>17</v>
      </c>
      <c r="C13" s="2">
        <v>601</v>
      </c>
      <c r="D13" s="2">
        <v>1048</v>
      </c>
      <c r="E13" s="2">
        <v>42</v>
      </c>
      <c r="F13" s="2">
        <v>98</v>
      </c>
      <c r="G13" s="2">
        <v>15</v>
      </c>
    </row>
    <row r="14" spans="2:7" ht="9.75" customHeight="1">
      <c r="B14" s="5" t="s">
        <v>18</v>
      </c>
      <c r="C14" s="2">
        <v>7234</v>
      </c>
      <c r="D14" s="2">
        <v>11341</v>
      </c>
      <c r="E14" s="2">
        <v>575</v>
      </c>
      <c r="F14" s="2">
        <v>875</v>
      </c>
      <c r="G14" s="2">
        <v>88</v>
      </c>
    </row>
    <row r="15" spans="1:7" ht="9.75" customHeight="1">
      <c r="A15" s="3" t="s">
        <v>106</v>
      </c>
      <c r="C15" s="2">
        <v>177049</v>
      </c>
      <c r="D15" s="2">
        <v>248559</v>
      </c>
      <c r="E15" s="2">
        <v>8648</v>
      </c>
      <c r="F15" s="2">
        <v>22761</v>
      </c>
      <c r="G15" s="2">
        <v>1121</v>
      </c>
    </row>
    <row r="16" spans="2:7" s="4" customFormat="1" ht="9.75" customHeight="1">
      <c r="B16" s="6" t="s">
        <v>107</v>
      </c>
      <c r="C16" s="4">
        <f>C15/458138</f>
        <v>0.38645342669675947</v>
      </c>
      <c r="D16" s="4">
        <f>D15/458138</f>
        <v>0.5425417668911987</v>
      </c>
      <c r="E16" s="4">
        <f>E15/458138</f>
        <v>0.018876408418424143</v>
      </c>
      <c r="F16" s="4">
        <f>F15/458138</f>
        <v>0.04968153700413413</v>
      </c>
      <c r="G16" s="4">
        <f>G15/458138</f>
        <v>0.002446860989483518</v>
      </c>
    </row>
    <row r="17" spans="2:7" ht="4.5" customHeight="1">
      <c r="B17" s="7"/>
      <c r="C17" s="2"/>
      <c r="D17" s="2"/>
      <c r="E17" s="2"/>
      <c r="F17" s="2"/>
      <c r="G17" s="2"/>
    </row>
    <row r="18" spans="1:7" ht="9.75" customHeight="1">
      <c r="A18" s="3" t="s">
        <v>27</v>
      </c>
      <c r="B18" s="7"/>
      <c r="C18" s="2"/>
      <c r="D18" s="2"/>
      <c r="E18" s="2"/>
      <c r="F18" s="2"/>
      <c r="G18" s="2"/>
    </row>
    <row r="19" spans="2:7" ht="9.75" customHeight="1">
      <c r="B19" s="5" t="s">
        <v>20</v>
      </c>
      <c r="C19" s="2">
        <v>3485</v>
      </c>
      <c r="D19" s="2">
        <v>5134</v>
      </c>
      <c r="E19" s="2">
        <v>245</v>
      </c>
      <c r="F19" s="2">
        <v>416</v>
      </c>
      <c r="G19" s="2">
        <v>81</v>
      </c>
    </row>
    <row r="20" spans="2:7" ht="9.75" customHeight="1">
      <c r="B20" s="5" t="s">
        <v>21</v>
      </c>
      <c r="C20" s="2">
        <v>33200</v>
      </c>
      <c r="D20" s="2">
        <v>18373</v>
      </c>
      <c r="E20" s="2">
        <v>3681</v>
      </c>
      <c r="F20" s="2">
        <v>2163</v>
      </c>
      <c r="G20" s="2">
        <v>379</v>
      </c>
    </row>
    <row r="21" spans="2:7" ht="9.75" customHeight="1">
      <c r="B21" s="5" t="s">
        <v>22</v>
      </c>
      <c r="C21" s="2">
        <v>11500</v>
      </c>
      <c r="D21" s="2">
        <v>10603</v>
      </c>
      <c r="E21" s="2">
        <v>931</v>
      </c>
      <c r="F21" s="2">
        <v>1095</v>
      </c>
      <c r="G21" s="2">
        <v>103</v>
      </c>
    </row>
    <row r="22" spans="2:7" ht="9.75" customHeight="1">
      <c r="B22" s="5" t="s">
        <v>23</v>
      </c>
      <c r="C22" s="2">
        <v>108707</v>
      </c>
      <c r="D22" s="2">
        <v>21771</v>
      </c>
      <c r="E22" s="2">
        <v>3109</v>
      </c>
      <c r="F22" s="2">
        <v>4180</v>
      </c>
      <c r="G22" s="2">
        <v>351</v>
      </c>
    </row>
    <row r="23" spans="2:7" ht="9.75" customHeight="1">
      <c r="B23" s="5" t="s">
        <v>24</v>
      </c>
      <c r="C23" s="2">
        <v>22079</v>
      </c>
      <c r="D23" s="2">
        <v>10888</v>
      </c>
      <c r="E23" s="2">
        <v>2108</v>
      </c>
      <c r="F23" s="2">
        <v>1331</v>
      </c>
      <c r="G23" s="2">
        <v>151</v>
      </c>
    </row>
    <row r="24" spans="2:7" ht="9.75" customHeight="1">
      <c r="B24" s="5" t="s">
        <v>25</v>
      </c>
      <c r="C24" s="2">
        <v>113632</v>
      </c>
      <c r="D24" s="2">
        <v>35753</v>
      </c>
      <c r="E24" s="2">
        <v>5425</v>
      </c>
      <c r="F24" s="2">
        <v>6258</v>
      </c>
      <c r="G24" s="2">
        <v>517</v>
      </c>
    </row>
    <row r="25" spans="2:7" ht="9.75" customHeight="1">
      <c r="B25" s="5" t="s">
        <v>26</v>
      </c>
      <c r="C25" s="2">
        <v>2214</v>
      </c>
      <c r="D25" s="2">
        <v>2812</v>
      </c>
      <c r="E25" s="2">
        <v>239</v>
      </c>
      <c r="F25" s="2">
        <v>302</v>
      </c>
      <c r="G25" s="2">
        <v>21</v>
      </c>
    </row>
    <row r="26" spans="1:7" ht="9.75" customHeight="1">
      <c r="A26" s="3" t="s">
        <v>106</v>
      </c>
      <c r="C26" s="2">
        <v>294817</v>
      </c>
      <c r="D26" s="2">
        <v>105334</v>
      </c>
      <c r="E26" s="2">
        <v>15738</v>
      </c>
      <c r="F26" s="2">
        <v>15745</v>
      </c>
      <c r="G26" s="2">
        <v>1603</v>
      </c>
    </row>
    <row r="27" spans="2:7" s="4" customFormat="1" ht="9.75" customHeight="1">
      <c r="B27" s="6" t="s">
        <v>107</v>
      </c>
      <c r="C27" s="4">
        <f>C26/433237</f>
        <v>0.6804982030620653</v>
      </c>
      <c r="D27" s="4">
        <f>D26/433237</f>
        <v>0.24313251176607723</v>
      </c>
      <c r="E27" s="4">
        <f>E26/433237</f>
        <v>0.03632653720711758</v>
      </c>
      <c r="F27" s="4">
        <f>F26/433237</f>
        <v>0.0363426946451942</v>
      </c>
      <c r="G27" s="4">
        <f>G26/433237</f>
        <v>0.003700053319545653</v>
      </c>
    </row>
    <row r="28" spans="2:7" ht="4.5" customHeight="1">
      <c r="B28" s="7"/>
      <c r="C28" s="2"/>
      <c r="D28" s="2"/>
      <c r="E28" s="2"/>
      <c r="F28" s="2"/>
      <c r="G28" s="2"/>
    </row>
    <row r="29" spans="1:7" ht="9.75" customHeight="1">
      <c r="A29" s="3" t="s">
        <v>32</v>
      </c>
      <c r="B29" s="7"/>
      <c r="C29" s="2"/>
      <c r="D29" s="2"/>
      <c r="E29" s="2"/>
      <c r="F29" s="2"/>
      <c r="G29" s="2"/>
    </row>
    <row r="30" spans="2:7" ht="9.75" customHeight="1">
      <c r="B30" s="5" t="s">
        <v>28</v>
      </c>
      <c r="C30" s="2">
        <v>27042</v>
      </c>
      <c r="D30" s="2">
        <v>10459</v>
      </c>
      <c r="E30" s="2">
        <v>909</v>
      </c>
      <c r="F30" s="2">
        <v>1766</v>
      </c>
      <c r="G30" s="2">
        <v>138</v>
      </c>
    </row>
    <row r="31" spans="2:7" ht="9.75" customHeight="1">
      <c r="B31" s="5" t="s">
        <v>29</v>
      </c>
      <c r="C31" s="2">
        <v>39199</v>
      </c>
      <c r="D31" s="2">
        <v>17411</v>
      </c>
      <c r="E31" s="2">
        <v>1262</v>
      </c>
      <c r="F31" s="2">
        <v>2551</v>
      </c>
      <c r="G31" s="2">
        <v>207</v>
      </c>
    </row>
    <row r="32" spans="2:7" ht="9.75" customHeight="1">
      <c r="B32" s="5" t="s">
        <v>15</v>
      </c>
      <c r="C32" s="2">
        <v>1115</v>
      </c>
      <c r="D32" s="2">
        <v>1167</v>
      </c>
      <c r="E32" s="2">
        <v>27</v>
      </c>
      <c r="F32" s="2">
        <v>116</v>
      </c>
      <c r="G32" s="2">
        <v>6</v>
      </c>
    </row>
    <row r="33" spans="2:7" ht="9.75" customHeight="1">
      <c r="B33" s="5" t="s">
        <v>30</v>
      </c>
      <c r="C33" s="2">
        <v>102360</v>
      </c>
      <c r="D33" s="2">
        <v>51920</v>
      </c>
      <c r="E33" s="2">
        <v>2771</v>
      </c>
      <c r="F33" s="2">
        <v>6254</v>
      </c>
      <c r="G33" s="2">
        <v>804</v>
      </c>
    </row>
    <row r="34" spans="2:7" ht="9.75" customHeight="1">
      <c r="B34" s="5" t="s">
        <v>25</v>
      </c>
      <c r="C34" s="2">
        <v>46803</v>
      </c>
      <c r="D34" s="2">
        <v>15655</v>
      </c>
      <c r="E34" s="2">
        <v>1922</v>
      </c>
      <c r="F34" s="2">
        <v>2729</v>
      </c>
      <c r="G34" s="2">
        <v>162</v>
      </c>
    </row>
    <row r="35" spans="2:7" ht="9.75" customHeight="1">
      <c r="B35" s="5" t="s">
        <v>31</v>
      </c>
      <c r="C35" s="2">
        <v>44154</v>
      </c>
      <c r="D35" s="2">
        <v>15200</v>
      </c>
      <c r="E35" s="2">
        <v>1476</v>
      </c>
      <c r="F35" s="2">
        <v>2594</v>
      </c>
      <c r="G35" s="2">
        <v>272</v>
      </c>
    </row>
    <row r="36" spans="1:7" ht="9.75" customHeight="1">
      <c r="A36" s="3" t="s">
        <v>106</v>
      </c>
      <c r="C36" s="2">
        <v>260673</v>
      </c>
      <c r="D36" s="2">
        <v>111812</v>
      </c>
      <c r="E36" s="2">
        <v>8367</v>
      </c>
      <c r="F36" s="2">
        <v>16010</v>
      </c>
      <c r="G36" s="2">
        <v>1589</v>
      </c>
    </row>
    <row r="37" spans="2:7" s="4" customFormat="1" ht="9.75" customHeight="1">
      <c r="B37" s="6" t="s">
        <v>107</v>
      </c>
      <c r="C37" s="4">
        <f>C36/399284</f>
        <v>0.6528511034752207</v>
      </c>
      <c r="D37" s="4">
        <f>D36/399284</f>
        <v>0.2800312559481472</v>
      </c>
      <c r="E37" s="4">
        <f>E36/399284</f>
        <v>0.020955009466945833</v>
      </c>
      <c r="F37" s="4">
        <f>F36/399284</f>
        <v>0.04009677322407109</v>
      </c>
      <c r="G37" s="4">
        <f>G36/399284</f>
        <v>0.00397962352611174</v>
      </c>
    </row>
    <row r="38" spans="2:7" ht="4.5" customHeight="1">
      <c r="B38" s="7"/>
      <c r="C38" s="2"/>
      <c r="D38" s="2"/>
      <c r="E38" s="2"/>
      <c r="F38" s="2"/>
      <c r="G38" s="2"/>
    </row>
    <row r="39" spans="1:7" ht="9.75" customHeight="1">
      <c r="A39" s="3" t="s">
        <v>39</v>
      </c>
      <c r="B39" s="7"/>
      <c r="C39" s="2"/>
      <c r="D39" s="2"/>
      <c r="E39" s="2"/>
      <c r="F39" s="2"/>
      <c r="G39" s="2"/>
    </row>
    <row r="40" spans="2:7" ht="9.75" customHeight="1">
      <c r="B40" s="5" t="s">
        <v>33</v>
      </c>
      <c r="C40" s="2">
        <v>41567</v>
      </c>
      <c r="D40" s="2">
        <v>45144</v>
      </c>
      <c r="E40" s="2">
        <v>2594</v>
      </c>
      <c r="F40" s="2">
        <v>4625</v>
      </c>
      <c r="G40" s="2">
        <v>501</v>
      </c>
    </row>
    <row r="41" spans="2:7" ht="9.75" customHeight="1">
      <c r="B41" s="5" t="s">
        <v>34</v>
      </c>
      <c r="C41" s="2">
        <v>2661</v>
      </c>
      <c r="D41" s="2">
        <v>3551</v>
      </c>
      <c r="E41" s="2">
        <v>85</v>
      </c>
      <c r="F41" s="2">
        <v>260</v>
      </c>
      <c r="G41" s="2">
        <v>39</v>
      </c>
    </row>
    <row r="42" spans="2:7" ht="9.75" customHeight="1">
      <c r="B42" s="5" t="s">
        <v>35</v>
      </c>
      <c r="C42" s="2">
        <v>3065</v>
      </c>
      <c r="D42" s="2">
        <v>5788</v>
      </c>
      <c r="E42" s="2">
        <v>97</v>
      </c>
      <c r="F42" s="2">
        <v>375</v>
      </c>
      <c r="G42" s="2">
        <v>54</v>
      </c>
    </row>
    <row r="43" spans="2:7" ht="9.75" customHeight="1">
      <c r="B43" s="5" t="s">
        <v>13</v>
      </c>
      <c r="C43" s="2">
        <v>27588</v>
      </c>
      <c r="D43" s="2">
        <v>33197</v>
      </c>
      <c r="E43" s="2">
        <v>806</v>
      </c>
      <c r="F43" s="2">
        <v>3301</v>
      </c>
      <c r="G43" s="2">
        <v>89</v>
      </c>
    </row>
    <row r="44" spans="2:7" ht="9.75" customHeight="1">
      <c r="B44" s="5" t="s">
        <v>15</v>
      </c>
      <c r="C44" s="2">
        <v>54959</v>
      </c>
      <c r="D44" s="2">
        <v>52754</v>
      </c>
      <c r="E44" s="2">
        <v>2100</v>
      </c>
      <c r="F44" s="2">
        <v>5895</v>
      </c>
      <c r="G44" s="2">
        <v>556</v>
      </c>
    </row>
    <row r="45" spans="2:7" ht="9.75" customHeight="1">
      <c r="B45" s="5" t="s">
        <v>36</v>
      </c>
      <c r="C45" s="2">
        <v>13076</v>
      </c>
      <c r="D45" s="2">
        <v>18176</v>
      </c>
      <c r="E45" s="2">
        <v>382</v>
      </c>
      <c r="F45" s="2">
        <v>1437</v>
      </c>
      <c r="G45" s="2">
        <v>198</v>
      </c>
    </row>
    <row r="46" spans="2:7" ht="9.75" customHeight="1">
      <c r="B46" s="5" t="s">
        <v>37</v>
      </c>
      <c r="C46" s="2">
        <v>6809</v>
      </c>
      <c r="D46" s="2">
        <v>15494</v>
      </c>
      <c r="E46" s="2">
        <v>290</v>
      </c>
      <c r="F46" s="2">
        <v>953</v>
      </c>
      <c r="G46" s="2">
        <v>138</v>
      </c>
    </row>
    <row r="47" spans="2:7" ht="9.75" customHeight="1">
      <c r="B47" s="5" t="s">
        <v>38</v>
      </c>
      <c r="C47" s="2">
        <v>7910</v>
      </c>
      <c r="D47" s="2">
        <v>13170</v>
      </c>
      <c r="E47" s="2">
        <v>438</v>
      </c>
      <c r="F47" s="2">
        <v>1063</v>
      </c>
      <c r="G47" s="2">
        <v>168</v>
      </c>
    </row>
    <row r="48" spans="1:7" ht="9.75" customHeight="1">
      <c r="A48" s="3" t="s">
        <v>106</v>
      </c>
      <c r="C48" s="2">
        <v>157635</v>
      </c>
      <c r="D48" s="2">
        <v>187274</v>
      </c>
      <c r="E48" s="2">
        <v>6792</v>
      </c>
      <c r="F48" s="2">
        <v>17909</v>
      </c>
      <c r="G48" s="2">
        <v>1743</v>
      </c>
    </row>
    <row r="49" spans="2:7" s="4" customFormat="1" ht="9.75" customHeight="1">
      <c r="B49" s="6" t="s">
        <v>107</v>
      </c>
      <c r="C49" s="4">
        <f>C48/371353</f>
        <v>0.4244882901174893</v>
      </c>
      <c r="D49" s="4">
        <f>D48/371353</f>
        <v>0.5043018367967944</v>
      </c>
      <c r="E49" s="4">
        <f>E48/371353</f>
        <v>0.01828987513228653</v>
      </c>
      <c r="F49" s="4">
        <f>F48/371353</f>
        <v>0.04822635066903997</v>
      </c>
      <c r="G49" s="4">
        <f>G48/371353</f>
        <v>0.004693647284389786</v>
      </c>
    </row>
    <row r="50" spans="2:7" ht="4.5" customHeight="1">
      <c r="B50" s="7"/>
      <c r="C50" s="2"/>
      <c r="D50" s="2"/>
      <c r="E50" s="2"/>
      <c r="F50" s="2"/>
      <c r="G50" s="2"/>
    </row>
    <row r="51" spans="1:7" ht="9.75" customHeight="1">
      <c r="A51" s="3" t="s">
        <v>42</v>
      </c>
      <c r="B51" s="7"/>
      <c r="C51" s="2"/>
      <c r="D51" s="2"/>
      <c r="E51" s="2"/>
      <c r="F51" s="2"/>
      <c r="G51" s="2"/>
    </row>
    <row r="52" spans="2:7" ht="9.75" customHeight="1">
      <c r="B52" s="5" t="s">
        <v>15</v>
      </c>
      <c r="C52" s="2">
        <v>4154</v>
      </c>
      <c r="D52" s="2">
        <v>5144</v>
      </c>
      <c r="E52" s="2">
        <v>141</v>
      </c>
      <c r="F52" s="2">
        <v>486</v>
      </c>
      <c r="G52" s="2">
        <v>46</v>
      </c>
    </row>
    <row r="53" spans="2:7" ht="9.75" customHeight="1">
      <c r="B53" s="5" t="s">
        <v>40</v>
      </c>
      <c r="C53" s="2">
        <v>121124</v>
      </c>
      <c r="D53" s="2">
        <v>88936</v>
      </c>
      <c r="E53" s="2">
        <v>3134</v>
      </c>
      <c r="F53" s="2">
        <v>8049</v>
      </c>
      <c r="G53" s="2">
        <v>903</v>
      </c>
    </row>
    <row r="54" spans="2:7" ht="9.75" customHeight="1">
      <c r="B54" s="5" t="s">
        <v>41</v>
      </c>
      <c r="C54" s="2">
        <v>40053</v>
      </c>
      <c r="D54" s="2">
        <v>37441</v>
      </c>
      <c r="E54" s="2">
        <v>1321</v>
      </c>
      <c r="F54" s="2">
        <v>3339</v>
      </c>
      <c r="G54" s="2">
        <v>495</v>
      </c>
    </row>
    <row r="55" spans="1:7" ht="9.75" customHeight="1">
      <c r="A55" s="3" t="s">
        <v>106</v>
      </c>
      <c r="C55" s="2">
        <v>165331</v>
      </c>
      <c r="D55" s="2">
        <v>131521</v>
      </c>
      <c r="E55" s="2">
        <v>4596</v>
      </c>
      <c r="F55" s="2">
        <v>11874</v>
      </c>
      <c r="G55" s="2">
        <v>1444</v>
      </c>
    </row>
    <row r="56" spans="2:7" s="4" customFormat="1" ht="9.75" customHeight="1">
      <c r="B56" s="6" t="s">
        <v>107</v>
      </c>
      <c r="C56" s="4">
        <f>C55/314766</f>
        <v>0.5252505035486679</v>
      </c>
      <c r="D56" s="4">
        <f>D55/314766</f>
        <v>0.41783737760749257</v>
      </c>
      <c r="E56" s="4">
        <f>E55/314766</f>
        <v>0.014601322887478316</v>
      </c>
      <c r="F56" s="4">
        <f>F55/314766</f>
        <v>0.037723261089190066</v>
      </c>
      <c r="G56" s="4">
        <f>G55/314766</f>
        <v>0.004587534867171168</v>
      </c>
    </row>
    <row r="57" spans="2:7" ht="4.5" customHeight="1">
      <c r="B57" s="7"/>
      <c r="C57" s="2"/>
      <c r="D57" s="2"/>
      <c r="E57" s="2"/>
      <c r="F57" s="2"/>
      <c r="G57" s="2"/>
    </row>
    <row r="58" spans="1:7" ht="9.75" customHeight="1">
      <c r="A58" s="3" t="s">
        <v>43</v>
      </c>
      <c r="B58" s="7"/>
      <c r="C58" s="2"/>
      <c r="D58" s="2"/>
      <c r="E58" s="2"/>
      <c r="F58" s="2"/>
      <c r="G58" s="2"/>
    </row>
    <row r="59" spans="2:7" ht="9.75" customHeight="1">
      <c r="B59" s="5" t="s">
        <v>15</v>
      </c>
      <c r="C59" s="2">
        <v>225260</v>
      </c>
      <c r="D59" s="2">
        <v>86573</v>
      </c>
      <c r="E59" s="2">
        <v>6278</v>
      </c>
      <c r="F59" s="2">
        <v>12904</v>
      </c>
      <c r="G59" s="2">
        <v>1705</v>
      </c>
    </row>
    <row r="60" spans="2:7" ht="9.75" customHeight="1">
      <c r="B60" s="5" t="s">
        <v>31</v>
      </c>
      <c r="C60" s="2">
        <v>10598</v>
      </c>
      <c r="D60" s="2">
        <v>5539</v>
      </c>
      <c r="E60" s="2">
        <v>303</v>
      </c>
      <c r="F60" s="2">
        <v>752</v>
      </c>
      <c r="G60" s="2">
        <v>86</v>
      </c>
    </row>
    <row r="61" spans="1:7" ht="9.75" customHeight="1">
      <c r="A61" s="3" t="s">
        <v>106</v>
      </c>
      <c r="C61" s="2">
        <v>235858</v>
      </c>
      <c r="D61" s="2">
        <v>92112</v>
      </c>
      <c r="E61" s="2">
        <v>6581</v>
      </c>
      <c r="F61" s="2">
        <v>13656</v>
      </c>
      <c r="G61" s="2">
        <v>1791</v>
      </c>
    </row>
    <row r="62" spans="2:7" s="4" customFormat="1" ht="9.75" customHeight="1">
      <c r="B62" s="6" t="s">
        <v>107</v>
      </c>
      <c r="C62" s="4">
        <f>C61/350281</f>
        <v>0.67333940464941</v>
      </c>
      <c r="D62" s="4">
        <f>D61/350281</f>
        <v>0.26296601871069225</v>
      </c>
      <c r="E62" s="4">
        <f>E61/350281</f>
        <v>0.018787773244909087</v>
      </c>
      <c r="F62" s="4">
        <f>F61/350281</f>
        <v>0.03898584279478476</v>
      </c>
      <c r="G62" s="4">
        <f>G61/350281</f>
        <v>0.00511303781820881</v>
      </c>
    </row>
    <row r="63" spans="2:7" ht="4.5" customHeight="1">
      <c r="B63" s="7"/>
      <c r="C63" s="2"/>
      <c r="D63" s="2"/>
      <c r="E63" s="2"/>
      <c r="F63" s="2"/>
      <c r="G63" s="2"/>
    </row>
    <row r="64" spans="1:7" ht="9.75" customHeight="1">
      <c r="A64" s="3" t="s">
        <v>45</v>
      </c>
      <c r="B64" s="7"/>
      <c r="C64" s="2"/>
      <c r="D64" s="2"/>
      <c r="E64" s="2"/>
      <c r="F64" s="2"/>
      <c r="G64" s="2"/>
    </row>
    <row r="65" spans="2:7" ht="9.75" customHeight="1">
      <c r="B65" s="5" t="s">
        <v>44</v>
      </c>
      <c r="C65" s="2">
        <v>59730</v>
      </c>
      <c r="D65" s="2">
        <v>30705</v>
      </c>
      <c r="E65" s="2">
        <v>1466</v>
      </c>
      <c r="F65" s="2">
        <v>5042</v>
      </c>
      <c r="G65" s="2">
        <v>291</v>
      </c>
    </row>
    <row r="66" spans="2:7" ht="9.75" customHeight="1">
      <c r="B66" s="5" t="s">
        <v>28</v>
      </c>
      <c r="C66" s="2">
        <v>212448</v>
      </c>
      <c r="D66" s="2">
        <v>94662</v>
      </c>
      <c r="E66" s="2">
        <v>5225</v>
      </c>
      <c r="F66" s="2">
        <v>12711</v>
      </c>
      <c r="G66" s="2">
        <v>994</v>
      </c>
    </row>
    <row r="67" spans="1:7" ht="9.75" customHeight="1">
      <c r="A67" s="3" t="s">
        <v>106</v>
      </c>
      <c r="C67" s="2">
        <v>272178</v>
      </c>
      <c r="D67" s="2">
        <v>125367</v>
      </c>
      <c r="E67" s="2">
        <v>6691</v>
      </c>
      <c r="F67" s="2">
        <v>17753</v>
      </c>
      <c r="G67" s="2">
        <v>1285</v>
      </c>
    </row>
    <row r="68" spans="2:7" s="4" customFormat="1" ht="9.75" customHeight="1">
      <c r="B68" s="6" t="s">
        <v>107</v>
      </c>
      <c r="C68" s="4">
        <f>C67/423274</f>
        <v>0.6430302829845443</v>
      </c>
      <c r="D68" s="4">
        <f>D67/423274</f>
        <v>0.296184032092687</v>
      </c>
      <c r="E68" s="4">
        <f>E67/423274</f>
        <v>0.015807727382263027</v>
      </c>
      <c r="F68" s="4">
        <f>F67/423274</f>
        <v>0.04194209897135189</v>
      </c>
      <c r="G68" s="4">
        <f>G67/423274</f>
        <v>0.003035858569153787</v>
      </c>
    </row>
    <row r="69" spans="2:7" ht="4.5" customHeight="1">
      <c r="B69" s="7"/>
      <c r="C69" s="2"/>
      <c r="D69" s="2"/>
      <c r="E69" s="2"/>
      <c r="F69" s="2"/>
      <c r="G69" s="2"/>
    </row>
    <row r="70" spans="1:7" ht="9.75" customHeight="1">
      <c r="A70" s="3" t="s">
        <v>55</v>
      </c>
      <c r="B70" s="7"/>
      <c r="C70" s="2"/>
      <c r="D70" s="2"/>
      <c r="E70" s="2"/>
      <c r="F70" s="2"/>
      <c r="G70" s="2"/>
    </row>
    <row r="71" spans="2:7" ht="9.75" customHeight="1">
      <c r="B71" s="5" t="s">
        <v>46</v>
      </c>
      <c r="C71" s="2">
        <v>6004</v>
      </c>
      <c r="D71" s="2">
        <v>10485</v>
      </c>
      <c r="E71" s="2">
        <v>227</v>
      </c>
      <c r="F71" s="2">
        <v>804</v>
      </c>
      <c r="G71" s="2">
        <v>55</v>
      </c>
    </row>
    <row r="72" spans="2:7" ht="9.75" customHeight="1">
      <c r="B72" s="5" t="s">
        <v>47</v>
      </c>
      <c r="C72" s="2">
        <v>7944</v>
      </c>
      <c r="D72" s="2">
        <v>13511</v>
      </c>
      <c r="E72" s="2">
        <v>424</v>
      </c>
      <c r="F72" s="2">
        <v>1104</v>
      </c>
      <c r="G72" s="2">
        <v>56</v>
      </c>
    </row>
    <row r="73" spans="2:7" ht="9.75" customHeight="1">
      <c r="B73" s="5" t="s">
        <v>48</v>
      </c>
      <c r="C73" s="2">
        <v>89759</v>
      </c>
      <c r="D73" s="2">
        <v>95113</v>
      </c>
      <c r="E73" s="2">
        <v>2887</v>
      </c>
      <c r="F73" s="2">
        <v>6919</v>
      </c>
      <c r="G73" s="2">
        <v>518</v>
      </c>
    </row>
    <row r="74" spans="2:7" ht="9.75" customHeight="1">
      <c r="B74" s="5" t="s">
        <v>49</v>
      </c>
      <c r="C74" s="2">
        <v>3155</v>
      </c>
      <c r="D74" s="2">
        <v>4248</v>
      </c>
      <c r="E74" s="2">
        <v>214</v>
      </c>
      <c r="F74" s="2">
        <v>328</v>
      </c>
      <c r="G74" s="2">
        <v>51</v>
      </c>
    </row>
    <row r="75" spans="2:7" ht="9.75" customHeight="1">
      <c r="B75" s="5" t="s">
        <v>50</v>
      </c>
      <c r="C75" s="2">
        <v>4195</v>
      </c>
      <c r="D75" s="2">
        <v>9075</v>
      </c>
      <c r="E75" s="2">
        <v>223</v>
      </c>
      <c r="F75" s="2">
        <v>523</v>
      </c>
      <c r="G75" s="2">
        <v>23</v>
      </c>
    </row>
    <row r="76" spans="2:7" ht="9.75" customHeight="1">
      <c r="B76" s="5" t="s">
        <v>51</v>
      </c>
      <c r="C76" s="2">
        <v>3122</v>
      </c>
      <c r="D76" s="2">
        <v>5185</v>
      </c>
      <c r="E76" s="2">
        <v>189</v>
      </c>
      <c r="F76" s="2">
        <v>326</v>
      </c>
      <c r="G76" s="2">
        <v>55</v>
      </c>
    </row>
    <row r="77" spans="2:7" ht="9.75" customHeight="1">
      <c r="B77" s="5" t="s">
        <v>52</v>
      </c>
      <c r="C77" s="2">
        <v>2773</v>
      </c>
      <c r="D77" s="2">
        <v>2111</v>
      </c>
      <c r="E77" s="2">
        <v>142</v>
      </c>
      <c r="F77" s="2">
        <v>222</v>
      </c>
      <c r="G77" s="2">
        <v>23</v>
      </c>
    </row>
    <row r="78" spans="2:7" ht="9.75" customHeight="1">
      <c r="B78" s="5" t="s">
        <v>15</v>
      </c>
      <c r="C78" s="2">
        <v>8894</v>
      </c>
      <c r="D78" s="2">
        <v>10219</v>
      </c>
      <c r="E78" s="2">
        <v>240</v>
      </c>
      <c r="F78" s="2">
        <v>985</v>
      </c>
      <c r="G78" s="2">
        <v>69</v>
      </c>
    </row>
    <row r="79" spans="2:7" ht="9.75" customHeight="1">
      <c r="B79" s="5" t="s">
        <v>41</v>
      </c>
      <c r="C79" s="2">
        <v>20545</v>
      </c>
      <c r="D79" s="2">
        <v>29115</v>
      </c>
      <c r="E79" s="2">
        <v>615</v>
      </c>
      <c r="F79" s="2">
        <v>2175</v>
      </c>
      <c r="G79" s="2">
        <v>263</v>
      </c>
    </row>
    <row r="80" spans="2:7" ht="9.75" customHeight="1">
      <c r="B80" s="5" t="s">
        <v>53</v>
      </c>
      <c r="C80" s="2">
        <v>806</v>
      </c>
      <c r="D80" s="2">
        <v>1134</v>
      </c>
      <c r="E80" s="2">
        <v>48</v>
      </c>
      <c r="F80" s="2">
        <v>55</v>
      </c>
      <c r="G80" s="2">
        <v>8</v>
      </c>
    </row>
    <row r="81" spans="2:7" ht="9.75" customHeight="1">
      <c r="B81" s="5" t="s">
        <v>54</v>
      </c>
      <c r="C81" s="2">
        <v>9123</v>
      </c>
      <c r="D81" s="2">
        <v>14551</v>
      </c>
      <c r="E81" s="2">
        <v>384</v>
      </c>
      <c r="F81" s="2">
        <v>1101</v>
      </c>
      <c r="G81" s="2">
        <v>63</v>
      </c>
    </row>
    <row r="82" spans="1:7" ht="9.75" customHeight="1">
      <c r="A82" s="3" t="s">
        <v>106</v>
      </c>
      <c r="C82" s="2">
        <v>156320</v>
      </c>
      <c r="D82" s="2">
        <v>194747</v>
      </c>
      <c r="E82" s="2">
        <v>5593</v>
      </c>
      <c r="F82" s="2">
        <v>14542</v>
      </c>
      <c r="G82" s="2">
        <v>1184</v>
      </c>
    </row>
    <row r="83" spans="2:7" s="4" customFormat="1" ht="9.75" customHeight="1">
      <c r="B83" s="6" t="s">
        <v>107</v>
      </c>
      <c r="C83" s="4">
        <f>C82/372693</f>
        <v>0.41943368939046344</v>
      </c>
      <c r="D83" s="4">
        <f>D82/372693</f>
        <v>0.5225399994097019</v>
      </c>
      <c r="E83" s="4">
        <f>E82/372693</f>
        <v>0.015006989667098658</v>
      </c>
      <c r="F83" s="4">
        <f>F82/372693</f>
        <v>0.039018709769166576</v>
      </c>
      <c r="G83" s="4">
        <f>G82/372693</f>
        <v>0.0031768774836125175</v>
      </c>
    </row>
    <row r="84" spans="2:7" ht="4.5" customHeight="1">
      <c r="B84" s="7"/>
      <c r="C84" s="2"/>
      <c r="D84" s="2"/>
      <c r="E84" s="2"/>
      <c r="F84" s="2"/>
      <c r="G84" s="2"/>
    </row>
    <row r="85" spans="1:7" ht="9.75" customHeight="1">
      <c r="A85" s="3" t="s">
        <v>56</v>
      </c>
      <c r="B85" s="7"/>
      <c r="C85" s="2"/>
      <c r="D85" s="2"/>
      <c r="E85" s="2"/>
      <c r="F85" s="2"/>
      <c r="G85" s="2"/>
    </row>
    <row r="86" spans="2:7" ht="9.75" customHeight="1">
      <c r="B86" s="5" t="s">
        <v>44</v>
      </c>
      <c r="C86" s="2">
        <v>289695</v>
      </c>
      <c r="D86" s="2">
        <v>22232</v>
      </c>
      <c r="E86" s="2">
        <v>11994</v>
      </c>
      <c r="F86" s="2">
        <v>5544</v>
      </c>
      <c r="G86" s="2">
        <v>1856</v>
      </c>
    </row>
    <row r="87" spans="2:7" ht="9.75" customHeight="1">
      <c r="B87" s="5" t="s">
        <v>28</v>
      </c>
      <c r="C87" s="2">
        <v>79797</v>
      </c>
      <c r="D87" s="2">
        <v>10835</v>
      </c>
      <c r="E87" s="2">
        <v>2503</v>
      </c>
      <c r="F87" s="2">
        <v>1646</v>
      </c>
      <c r="G87" s="2">
        <v>434</v>
      </c>
    </row>
    <row r="88" spans="1:7" ht="9.75" customHeight="1">
      <c r="A88" s="3" t="s">
        <v>106</v>
      </c>
      <c r="C88" s="2">
        <v>369492</v>
      </c>
      <c r="D88" s="2">
        <v>33067</v>
      </c>
      <c r="E88" s="2">
        <v>14497</v>
      </c>
      <c r="F88" s="2">
        <v>7190</v>
      </c>
      <c r="G88" s="2">
        <v>2290</v>
      </c>
    </row>
    <row r="89" spans="2:7" s="4" customFormat="1" ht="9.75" customHeight="1">
      <c r="B89" s="6" t="s">
        <v>107</v>
      </c>
      <c r="C89" s="4">
        <f>C88/426536</f>
        <v>0.8662621677888853</v>
      </c>
      <c r="D89" s="4">
        <f>D88/426536</f>
        <v>0.07752452313521016</v>
      </c>
      <c r="E89" s="4">
        <f>E88/426536</f>
        <v>0.03398775249920288</v>
      </c>
      <c r="F89" s="4">
        <f>F88/426536</f>
        <v>0.016856724871992048</v>
      </c>
      <c r="G89" s="4">
        <f>G88/426536</f>
        <v>0.005368831704709568</v>
      </c>
    </row>
    <row r="90" spans="2:7" ht="4.5" customHeight="1">
      <c r="B90" s="7"/>
      <c r="C90" s="2"/>
      <c r="D90" s="2"/>
      <c r="E90" s="2"/>
      <c r="F90" s="2"/>
      <c r="G90" s="2"/>
    </row>
    <row r="91" spans="1:7" ht="9.75" customHeight="1">
      <c r="A91" s="3" t="s">
        <v>58</v>
      </c>
      <c r="B91" s="7"/>
      <c r="C91" s="2"/>
      <c r="D91" s="2"/>
      <c r="E91" s="2"/>
      <c r="F91" s="2"/>
      <c r="G91" s="2"/>
    </row>
    <row r="92" spans="2:7" ht="9.75" customHeight="1">
      <c r="B92" s="5" t="s">
        <v>44</v>
      </c>
      <c r="C92" s="2">
        <v>165417</v>
      </c>
      <c r="D92" s="2">
        <v>42985</v>
      </c>
      <c r="E92" s="2">
        <v>4370</v>
      </c>
      <c r="F92" s="2">
        <v>6320</v>
      </c>
      <c r="G92" s="2">
        <v>1015</v>
      </c>
    </row>
    <row r="93" spans="2:7" ht="9.75" customHeight="1">
      <c r="B93" s="5" t="s">
        <v>57</v>
      </c>
      <c r="C93" s="2">
        <v>80353</v>
      </c>
      <c r="D93" s="2">
        <v>22111</v>
      </c>
      <c r="E93" s="2">
        <v>2167</v>
      </c>
      <c r="F93" s="2">
        <v>3674</v>
      </c>
      <c r="G93" s="2">
        <v>412</v>
      </c>
    </row>
    <row r="94" spans="1:7" ht="9.75" customHeight="1">
      <c r="A94" s="3" t="s">
        <v>106</v>
      </c>
      <c r="C94" s="2">
        <v>245770</v>
      </c>
      <c r="D94" s="2">
        <v>65096</v>
      </c>
      <c r="E94" s="2">
        <v>6537</v>
      </c>
      <c r="F94" s="2">
        <v>9994</v>
      </c>
      <c r="G94" s="2">
        <v>1427</v>
      </c>
    </row>
    <row r="95" spans="2:7" s="4" customFormat="1" ht="9.75" customHeight="1">
      <c r="B95" s="6" t="s">
        <v>107</v>
      </c>
      <c r="C95" s="4">
        <f>C94/328824</f>
        <v>0.7474211128141498</v>
      </c>
      <c r="D95" s="4">
        <f>D94/328824</f>
        <v>0.19796608520059364</v>
      </c>
      <c r="E95" s="4">
        <f>E94/328824</f>
        <v>0.019879935771111596</v>
      </c>
      <c r="F95" s="4">
        <f>F94/328824</f>
        <v>0.03039315865022018</v>
      </c>
      <c r="G95" s="4">
        <f>G94/328824</f>
        <v>0.004339707563924774</v>
      </c>
    </row>
    <row r="96" spans="2:7" ht="4.5" customHeight="1">
      <c r="B96" s="7"/>
      <c r="C96" s="2"/>
      <c r="D96" s="2"/>
      <c r="E96" s="2"/>
      <c r="F96" s="2"/>
      <c r="G96" s="2"/>
    </row>
    <row r="97" spans="1:7" ht="9.75" customHeight="1">
      <c r="A97" s="3" t="s">
        <v>61</v>
      </c>
      <c r="B97" s="7"/>
      <c r="C97" s="2"/>
      <c r="D97" s="2"/>
      <c r="E97" s="2"/>
      <c r="F97" s="2"/>
      <c r="G97" s="2"/>
    </row>
    <row r="98" spans="2:7" ht="9.75" customHeight="1">
      <c r="B98" s="5" t="s">
        <v>59</v>
      </c>
      <c r="C98" s="2">
        <v>345084</v>
      </c>
      <c r="D98" s="2">
        <v>37688</v>
      </c>
      <c r="E98" s="2">
        <v>9904</v>
      </c>
      <c r="F98" s="2">
        <v>8883</v>
      </c>
      <c r="G98" s="2">
        <v>1799</v>
      </c>
    </row>
    <row r="99" spans="2:7" ht="9.75" customHeight="1">
      <c r="B99" s="5" t="s">
        <v>60</v>
      </c>
      <c r="C99" s="2">
        <v>33181</v>
      </c>
      <c r="D99" s="2">
        <v>6748</v>
      </c>
      <c r="E99" s="2">
        <v>670</v>
      </c>
      <c r="F99" s="2">
        <v>725</v>
      </c>
      <c r="G99" s="2">
        <v>185</v>
      </c>
    </row>
    <row r="100" spans="1:7" ht="9.75" customHeight="1">
      <c r="A100" s="3" t="s">
        <v>106</v>
      </c>
      <c r="C100" s="2">
        <v>378265</v>
      </c>
      <c r="D100" s="2">
        <v>44436</v>
      </c>
      <c r="E100" s="2">
        <v>10574</v>
      </c>
      <c r="F100" s="2">
        <v>9608</v>
      </c>
      <c r="G100" s="2">
        <v>1984</v>
      </c>
    </row>
    <row r="101" spans="2:7" s="4" customFormat="1" ht="9.75" customHeight="1">
      <c r="B101" s="6" t="s">
        <v>107</v>
      </c>
      <c r="C101" s="4">
        <f>C100/444867</f>
        <v>0.8502878388372255</v>
      </c>
      <c r="D101" s="4">
        <f>D100/444867</f>
        <v>0.09988603335378889</v>
      </c>
      <c r="E101" s="4">
        <f>E100/444867</f>
        <v>0.023768901716692853</v>
      </c>
      <c r="F101" s="4">
        <f>F100/444867</f>
        <v>0.02159746620900179</v>
      </c>
      <c r="G101" s="4">
        <f>G100/444867</f>
        <v>0.004459759883290961</v>
      </c>
    </row>
    <row r="102" spans="2:7" ht="4.5" customHeight="1">
      <c r="B102" s="7"/>
      <c r="C102" s="2"/>
      <c r="D102" s="2"/>
      <c r="E102" s="2"/>
      <c r="F102" s="2"/>
      <c r="G102" s="2"/>
    </row>
    <row r="103" spans="1:7" ht="9.75" customHeight="1">
      <c r="A103" s="3" t="s">
        <v>65</v>
      </c>
      <c r="B103" s="7"/>
      <c r="C103" s="2"/>
      <c r="D103" s="2"/>
      <c r="E103" s="2"/>
      <c r="F103" s="2"/>
      <c r="G103" s="2"/>
    </row>
    <row r="104" spans="2:7" ht="9.75" customHeight="1">
      <c r="B104" s="5" t="s">
        <v>48</v>
      </c>
      <c r="C104" s="2">
        <v>14298</v>
      </c>
      <c r="D104" s="2">
        <v>13955</v>
      </c>
      <c r="E104" s="2">
        <v>360</v>
      </c>
      <c r="F104" s="2">
        <v>852</v>
      </c>
      <c r="G104" s="2">
        <v>112</v>
      </c>
    </row>
    <row r="105" spans="2:7" ht="9.75" customHeight="1">
      <c r="B105" s="5" t="s">
        <v>50</v>
      </c>
      <c r="C105" s="2">
        <v>12834</v>
      </c>
      <c r="D105" s="2">
        <v>14282</v>
      </c>
      <c r="E105" s="2">
        <v>421</v>
      </c>
      <c r="F105" s="2">
        <v>1035</v>
      </c>
      <c r="G105" s="2">
        <v>164</v>
      </c>
    </row>
    <row r="106" spans="2:7" ht="9.75" customHeight="1">
      <c r="B106" s="5" t="s">
        <v>62</v>
      </c>
      <c r="C106" s="2">
        <v>37317</v>
      </c>
      <c r="D106" s="2">
        <v>28725</v>
      </c>
      <c r="E106" s="2">
        <v>1209</v>
      </c>
      <c r="F106" s="2">
        <v>2410</v>
      </c>
      <c r="G106" s="2">
        <v>454</v>
      </c>
    </row>
    <row r="107" spans="2:7" ht="9.75" customHeight="1">
      <c r="B107" s="5" t="s">
        <v>63</v>
      </c>
      <c r="C107" s="2">
        <v>37721</v>
      </c>
      <c r="D107" s="2">
        <v>11169</v>
      </c>
      <c r="E107" s="2">
        <v>1050</v>
      </c>
      <c r="F107" s="2">
        <v>1458</v>
      </c>
      <c r="G107" s="2">
        <v>378</v>
      </c>
    </row>
    <row r="108" spans="2:7" ht="9.75" customHeight="1">
      <c r="B108" s="5" t="s">
        <v>64</v>
      </c>
      <c r="C108" s="2">
        <v>12521</v>
      </c>
      <c r="D108" s="2">
        <v>7841</v>
      </c>
      <c r="E108" s="2">
        <v>364</v>
      </c>
      <c r="F108" s="2">
        <v>815</v>
      </c>
      <c r="G108" s="2">
        <v>138</v>
      </c>
    </row>
    <row r="109" spans="2:7" ht="9.75" customHeight="1">
      <c r="B109" s="5" t="s">
        <v>41</v>
      </c>
      <c r="C109" s="2">
        <v>21049</v>
      </c>
      <c r="D109" s="2">
        <v>11938</v>
      </c>
      <c r="E109" s="2">
        <v>626</v>
      </c>
      <c r="F109" s="2">
        <v>1148</v>
      </c>
      <c r="G109" s="2">
        <v>228</v>
      </c>
    </row>
    <row r="110" spans="1:7" ht="9.75" customHeight="1">
      <c r="A110" s="3" t="s">
        <v>106</v>
      </c>
      <c r="C110" s="2">
        <v>135740</v>
      </c>
      <c r="D110" s="2">
        <v>87910</v>
      </c>
      <c r="E110" s="2">
        <v>4030</v>
      </c>
      <c r="F110" s="2">
        <v>7718</v>
      </c>
      <c r="G110" s="2">
        <v>1474</v>
      </c>
    </row>
    <row r="111" spans="2:7" s="4" customFormat="1" ht="9.75" customHeight="1">
      <c r="B111" s="6" t="s">
        <v>107</v>
      </c>
      <c r="C111" s="4">
        <f>C110/236872</f>
        <v>0.5730521125333513</v>
      </c>
      <c r="D111" s="4">
        <f>D110/236872</f>
        <v>0.3711287108649397</v>
      </c>
      <c r="E111" s="4">
        <f>E110/236872</f>
        <v>0.017013408085379444</v>
      </c>
      <c r="F111" s="4">
        <f>F110/236872</f>
        <v>0.0325829984126448</v>
      </c>
      <c r="G111" s="4">
        <f>G110/236872</f>
        <v>0.00622277010368469</v>
      </c>
    </row>
    <row r="112" spans="2:7" ht="4.5" customHeight="1">
      <c r="B112" s="7"/>
      <c r="C112" s="2"/>
      <c r="D112" s="2"/>
      <c r="E112" s="2"/>
      <c r="F112" s="2"/>
      <c r="G112" s="2"/>
    </row>
    <row r="113" spans="1:7" ht="9.75" customHeight="1">
      <c r="A113" s="3" t="s">
        <v>66</v>
      </c>
      <c r="B113" s="7"/>
      <c r="C113" s="2"/>
      <c r="D113" s="2"/>
      <c r="E113" s="2"/>
      <c r="F113" s="2"/>
      <c r="G113" s="2"/>
    </row>
    <row r="114" spans="2:7" ht="9.75" customHeight="1">
      <c r="B114" s="5" t="s">
        <v>60</v>
      </c>
      <c r="C114" s="2">
        <v>204701</v>
      </c>
      <c r="D114" s="2">
        <v>51181</v>
      </c>
      <c r="E114" s="2">
        <v>4432</v>
      </c>
      <c r="F114" s="2">
        <v>8739</v>
      </c>
      <c r="G114" s="2">
        <v>862</v>
      </c>
    </row>
    <row r="115" spans="2:7" ht="9.75" customHeight="1">
      <c r="B115" s="5" t="s">
        <v>57</v>
      </c>
      <c r="C115" s="2">
        <v>111692</v>
      </c>
      <c r="D115" s="2">
        <v>22642</v>
      </c>
      <c r="E115" s="2">
        <v>2634</v>
      </c>
      <c r="F115" s="2">
        <v>5480</v>
      </c>
      <c r="G115" s="2">
        <v>392</v>
      </c>
    </row>
    <row r="116" spans="1:7" ht="9.75" customHeight="1">
      <c r="A116" s="3" t="s">
        <v>106</v>
      </c>
      <c r="C116" s="2">
        <v>316393</v>
      </c>
      <c r="D116" s="2">
        <v>73823</v>
      </c>
      <c r="E116" s="2">
        <v>7066</v>
      </c>
      <c r="F116" s="2">
        <v>14219</v>
      </c>
      <c r="G116" s="2">
        <v>1254</v>
      </c>
    </row>
    <row r="117" spans="2:7" s="4" customFormat="1" ht="9.75" customHeight="1">
      <c r="B117" s="6" t="s">
        <v>107</v>
      </c>
      <c r="C117" s="4">
        <f>C116/412755</f>
        <v>0.7665394725684728</v>
      </c>
      <c r="D117" s="4">
        <f>D116/412755</f>
        <v>0.1788542840183644</v>
      </c>
      <c r="E117" s="4">
        <f>E116/412755</f>
        <v>0.017119114244527625</v>
      </c>
      <c r="F117" s="4">
        <f>F116/412755</f>
        <v>0.03444900728034791</v>
      </c>
      <c r="G117" s="4">
        <f>G116/412755</f>
        <v>0.0030381218882872406</v>
      </c>
    </row>
    <row r="118" spans="2:7" ht="4.5" customHeight="1">
      <c r="B118" s="7"/>
      <c r="C118" s="2"/>
      <c r="D118" s="2"/>
      <c r="E118" s="2"/>
      <c r="F118" s="2"/>
      <c r="G118" s="2"/>
    </row>
    <row r="119" spans="1:7" ht="9.75" customHeight="1">
      <c r="A119" s="3" t="s">
        <v>69</v>
      </c>
      <c r="B119" s="7"/>
      <c r="C119" s="2"/>
      <c r="D119" s="2"/>
      <c r="E119" s="2"/>
      <c r="F119" s="2"/>
      <c r="G119" s="2"/>
    </row>
    <row r="120" spans="2:7" ht="9.75" customHeight="1">
      <c r="B120" s="5" t="s">
        <v>48</v>
      </c>
      <c r="C120" s="2">
        <v>37284</v>
      </c>
      <c r="D120" s="2">
        <v>14981</v>
      </c>
      <c r="E120" s="2">
        <v>1053</v>
      </c>
      <c r="F120" s="2">
        <v>1475</v>
      </c>
      <c r="G120" s="2">
        <v>245</v>
      </c>
    </row>
    <row r="121" spans="2:7" ht="9.75" customHeight="1">
      <c r="B121" s="5" t="s">
        <v>67</v>
      </c>
      <c r="C121" s="2">
        <v>30218</v>
      </c>
      <c r="D121" s="2">
        <v>11657</v>
      </c>
      <c r="E121" s="2">
        <v>600</v>
      </c>
      <c r="F121" s="2">
        <v>1167</v>
      </c>
      <c r="G121" s="2">
        <v>529</v>
      </c>
    </row>
    <row r="122" spans="2:7" ht="9.75" customHeight="1">
      <c r="B122" s="5" t="s">
        <v>68</v>
      </c>
      <c r="C122" s="2">
        <v>13617</v>
      </c>
      <c r="D122" s="2">
        <v>18093</v>
      </c>
      <c r="E122" s="2">
        <v>411</v>
      </c>
      <c r="F122" s="2">
        <v>1338</v>
      </c>
      <c r="G122" s="2">
        <v>251</v>
      </c>
    </row>
    <row r="123" spans="2:7" ht="9.75" customHeight="1">
      <c r="B123" s="5" t="s">
        <v>53</v>
      </c>
      <c r="C123" s="2">
        <v>20592</v>
      </c>
      <c r="D123" s="2">
        <v>17716</v>
      </c>
      <c r="E123" s="2">
        <v>565</v>
      </c>
      <c r="F123" s="2">
        <v>1171</v>
      </c>
      <c r="G123" s="2">
        <v>282</v>
      </c>
    </row>
    <row r="124" spans="1:7" ht="9.75" customHeight="1">
      <c r="A124" s="3" t="s">
        <v>106</v>
      </c>
      <c r="C124" s="2">
        <v>101711</v>
      </c>
      <c r="D124" s="2">
        <v>62447</v>
      </c>
      <c r="E124" s="2">
        <v>2629</v>
      </c>
      <c r="F124" s="2">
        <v>5151</v>
      </c>
      <c r="G124" s="2">
        <v>1307</v>
      </c>
    </row>
    <row r="125" spans="2:7" s="4" customFormat="1" ht="9.75" customHeight="1">
      <c r="B125" s="6" t="s">
        <v>107</v>
      </c>
      <c r="C125" s="4">
        <f>C124/173245</f>
        <v>0.5870934226095991</v>
      </c>
      <c r="D125" s="4">
        <f>D124/173245</f>
        <v>0.36045484718173687</v>
      </c>
      <c r="E125" s="4">
        <f>E124/173245</f>
        <v>0.015175041126728045</v>
      </c>
      <c r="F125" s="4">
        <f>F124/173245</f>
        <v>0.029732459811249962</v>
      </c>
      <c r="G125" s="4">
        <f>G124/173245</f>
        <v>0.007544229270686023</v>
      </c>
    </row>
    <row r="126" spans="2:7" ht="4.5" customHeight="1">
      <c r="B126" s="7"/>
      <c r="C126" s="2"/>
      <c r="D126" s="2"/>
      <c r="E126" s="2"/>
      <c r="F126" s="2"/>
      <c r="G126" s="2"/>
    </row>
    <row r="127" spans="1:7" ht="9.75" customHeight="1">
      <c r="A127" s="3" t="s">
        <v>70</v>
      </c>
      <c r="B127" s="7"/>
      <c r="C127" s="2"/>
      <c r="D127" s="2"/>
      <c r="E127" s="2"/>
      <c r="F127" s="2"/>
      <c r="G127" s="2"/>
    </row>
    <row r="128" spans="2:7" ht="9.75" customHeight="1">
      <c r="B128" s="5" t="s">
        <v>57</v>
      </c>
      <c r="C128" s="2">
        <v>263671</v>
      </c>
      <c r="D128" s="2">
        <v>76765</v>
      </c>
      <c r="E128" s="2">
        <v>6382</v>
      </c>
      <c r="F128" s="2">
        <v>12730</v>
      </c>
      <c r="G128" s="2">
        <v>1568</v>
      </c>
    </row>
    <row r="129" spans="1:7" ht="9.75" customHeight="1">
      <c r="A129" s="3" t="s">
        <v>106</v>
      </c>
      <c r="C129" s="2">
        <v>263671</v>
      </c>
      <c r="D129" s="2">
        <v>76765</v>
      </c>
      <c r="E129" s="2">
        <v>6382</v>
      </c>
      <c r="F129" s="2">
        <v>12730</v>
      </c>
      <c r="G129" s="2">
        <v>1568</v>
      </c>
    </row>
    <row r="130" spans="2:7" s="4" customFormat="1" ht="9.75" customHeight="1">
      <c r="B130" s="6" t="s">
        <v>107</v>
      </c>
      <c r="C130" s="4">
        <f>C129/361116</f>
        <v>0.7301559609654515</v>
      </c>
      <c r="D130" s="4">
        <f>D129/361116</f>
        <v>0.2125771220328094</v>
      </c>
      <c r="E130" s="4">
        <f>E129/361116</f>
        <v>0.01767299150411502</v>
      </c>
      <c r="F130" s="4">
        <f>F129/361116</f>
        <v>0.03525183043675716</v>
      </c>
      <c r="G130" s="4">
        <f>G129/361116</f>
        <v>0.004342095060866869</v>
      </c>
    </row>
    <row r="131" spans="2:7" ht="4.5" customHeight="1">
      <c r="B131" s="7"/>
      <c r="C131" s="2"/>
      <c r="D131" s="2"/>
      <c r="E131" s="2"/>
      <c r="F131" s="2"/>
      <c r="G131" s="2"/>
    </row>
    <row r="132" spans="1:7" ht="9.75" customHeight="1">
      <c r="A132" s="3" t="s">
        <v>72</v>
      </c>
      <c r="B132" s="7"/>
      <c r="C132" s="2"/>
      <c r="D132" s="2"/>
      <c r="E132" s="2"/>
      <c r="F132" s="2"/>
      <c r="G132" s="2"/>
    </row>
    <row r="133" spans="2:7" ht="9.75" customHeight="1">
      <c r="B133" s="5" t="s">
        <v>67</v>
      </c>
      <c r="C133" s="2">
        <v>68471</v>
      </c>
      <c r="D133" s="2">
        <v>117927</v>
      </c>
      <c r="E133" s="2">
        <v>2287</v>
      </c>
      <c r="F133" s="2">
        <v>8192</v>
      </c>
      <c r="G133" s="2">
        <v>993</v>
      </c>
    </row>
    <row r="134" spans="2:7" ht="9.75" customHeight="1">
      <c r="B134" s="5" t="s">
        <v>71</v>
      </c>
      <c r="C134" s="2">
        <v>14434</v>
      </c>
      <c r="D134" s="2">
        <v>25772</v>
      </c>
      <c r="E134" s="2">
        <v>724</v>
      </c>
      <c r="F134" s="2">
        <v>1670</v>
      </c>
      <c r="G134" s="2">
        <v>265</v>
      </c>
    </row>
    <row r="135" spans="2:7" ht="9.75" customHeight="1">
      <c r="B135" s="5" t="s">
        <v>53</v>
      </c>
      <c r="C135" s="2">
        <v>26187</v>
      </c>
      <c r="D135" s="2">
        <v>39449</v>
      </c>
      <c r="E135" s="2">
        <v>1007</v>
      </c>
      <c r="F135" s="2">
        <v>2574</v>
      </c>
      <c r="G135" s="2">
        <v>346</v>
      </c>
    </row>
    <row r="136" spans="1:7" ht="9.75" customHeight="1">
      <c r="A136" s="3" t="s">
        <v>106</v>
      </c>
      <c r="C136" s="2">
        <v>109092</v>
      </c>
      <c r="D136" s="2">
        <v>183148</v>
      </c>
      <c r="E136" s="2">
        <v>4018</v>
      </c>
      <c r="F136" s="2">
        <v>12436</v>
      </c>
      <c r="G136" s="2">
        <v>1604</v>
      </c>
    </row>
    <row r="137" spans="2:7" s="4" customFormat="1" ht="9.75" customHeight="1">
      <c r="B137" s="6" t="s">
        <v>107</v>
      </c>
      <c r="C137" s="4">
        <f>C136/310298</f>
        <v>0.35157171493209755</v>
      </c>
      <c r="D137" s="4">
        <f>D136/310298</f>
        <v>0.5902326150990338</v>
      </c>
      <c r="E137" s="4">
        <f>E136/310298</f>
        <v>0.01294884272538012</v>
      </c>
      <c r="F137" s="4">
        <f>F136/310298</f>
        <v>0.04007760282051447</v>
      </c>
      <c r="G137" s="4">
        <f>G136/310298</f>
        <v>0.005169224422974045</v>
      </c>
    </row>
    <row r="138" spans="2:7" ht="4.5" customHeight="1">
      <c r="B138" s="7"/>
      <c r="C138" s="2"/>
      <c r="D138" s="2"/>
      <c r="E138" s="2"/>
      <c r="F138" s="2"/>
      <c r="G138" s="2"/>
    </row>
    <row r="139" spans="1:7" ht="9.75" customHeight="1">
      <c r="A139" s="3" t="s">
        <v>75</v>
      </c>
      <c r="B139" s="7"/>
      <c r="C139" s="2"/>
      <c r="D139" s="2"/>
      <c r="E139" s="2"/>
      <c r="F139" s="2"/>
      <c r="G139" s="2"/>
    </row>
    <row r="140" spans="2:7" ht="9.75" customHeight="1">
      <c r="B140" s="5" t="s">
        <v>63</v>
      </c>
      <c r="C140" s="2">
        <v>51367</v>
      </c>
      <c r="D140" s="2">
        <v>23726</v>
      </c>
      <c r="E140" s="2">
        <v>1773</v>
      </c>
      <c r="F140" s="2">
        <v>3089</v>
      </c>
      <c r="G140" s="2">
        <v>283</v>
      </c>
    </row>
    <row r="141" spans="2:7" ht="9.75" customHeight="1">
      <c r="B141" s="5" t="s">
        <v>73</v>
      </c>
      <c r="C141" s="2">
        <v>67107</v>
      </c>
      <c r="D141" s="2">
        <v>56164</v>
      </c>
      <c r="E141" s="2">
        <v>2848</v>
      </c>
      <c r="F141" s="2">
        <v>6473</v>
      </c>
      <c r="G141" s="2">
        <v>425</v>
      </c>
    </row>
    <row r="142" spans="2:7" ht="9.75" customHeight="1">
      <c r="B142" s="5" t="s">
        <v>57</v>
      </c>
      <c r="C142" s="2">
        <v>54680</v>
      </c>
      <c r="D142" s="2">
        <v>22996</v>
      </c>
      <c r="E142" s="2">
        <v>1463</v>
      </c>
      <c r="F142" s="2">
        <v>3429</v>
      </c>
      <c r="G142" s="2">
        <v>378</v>
      </c>
    </row>
    <row r="143" spans="2:7" ht="9.75" customHeight="1">
      <c r="B143" s="5" t="s">
        <v>74</v>
      </c>
      <c r="C143" s="2">
        <v>95249</v>
      </c>
      <c r="D143" s="2">
        <v>22438</v>
      </c>
      <c r="E143" s="2">
        <v>4485</v>
      </c>
      <c r="F143" s="2">
        <v>4325</v>
      </c>
      <c r="G143" s="2">
        <v>627</v>
      </c>
    </row>
    <row r="144" spans="1:7" ht="9.75" customHeight="1">
      <c r="A144" s="3" t="s">
        <v>106</v>
      </c>
      <c r="C144" s="2">
        <v>268403</v>
      </c>
      <c r="D144" s="2">
        <v>125324</v>
      </c>
      <c r="E144" s="2">
        <v>10569</v>
      </c>
      <c r="F144" s="2">
        <v>17316</v>
      </c>
      <c r="G144" s="2">
        <v>1713</v>
      </c>
    </row>
    <row r="145" spans="2:7" s="4" customFormat="1" ht="9.75" customHeight="1">
      <c r="B145" s="6" t="s">
        <v>107</v>
      </c>
      <c r="C145" s="4">
        <f>C144/423325</f>
        <v>0.6340353156558199</v>
      </c>
      <c r="D145" s="4">
        <f>D144/423325</f>
        <v>0.29604677257426326</v>
      </c>
      <c r="E145" s="4">
        <f>E144/423325</f>
        <v>0.024966633201440974</v>
      </c>
      <c r="F145" s="4">
        <f>F144/423325</f>
        <v>0.04090474221933502</v>
      </c>
      <c r="G145" s="4">
        <f>G144/423325</f>
        <v>0.004046536349140731</v>
      </c>
    </row>
    <row r="146" spans="2:7" ht="4.5" customHeight="1">
      <c r="B146" s="7"/>
      <c r="C146" s="2"/>
      <c r="D146" s="2"/>
      <c r="E146" s="2"/>
      <c r="F146" s="2"/>
      <c r="G146" s="2"/>
    </row>
    <row r="147" spans="1:7" ht="9.75" customHeight="1">
      <c r="A147" s="3" t="s">
        <v>77</v>
      </c>
      <c r="B147" s="7"/>
      <c r="C147" s="2"/>
      <c r="D147" s="2"/>
      <c r="E147" s="2"/>
      <c r="F147" s="2"/>
      <c r="G147" s="2"/>
    </row>
    <row r="148" spans="2:7" ht="9.75" customHeight="1">
      <c r="B148" s="5" t="s">
        <v>76</v>
      </c>
      <c r="C148" s="2">
        <v>232151</v>
      </c>
      <c r="D148" s="2">
        <v>57385</v>
      </c>
      <c r="E148" s="2">
        <v>7224</v>
      </c>
      <c r="F148" s="2">
        <v>7238</v>
      </c>
      <c r="G148" s="2">
        <v>2000</v>
      </c>
    </row>
    <row r="149" spans="1:7" ht="9.75" customHeight="1">
      <c r="A149" s="3" t="s">
        <v>106</v>
      </c>
      <c r="C149" s="2">
        <v>232151</v>
      </c>
      <c r="D149" s="2">
        <v>57385</v>
      </c>
      <c r="E149" s="2">
        <v>7224</v>
      </c>
      <c r="F149" s="2">
        <v>7238</v>
      </c>
      <c r="G149" s="2">
        <v>2000</v>
      </c>
    </row>
    <row r="150" spans="2:7" s="4" customFormat="1" ht="9.75" customHeight="1">
      <c r="B150" s="6" t="s">
        <v>107</v>
      </c>
      <c r="C150" s="4">
        <f>C149/305998</f>
        <v>0.7586683573095249</v>
      </c>
      <c r="D150" s="4">
        <f>D149/305998</f>
        <v>0.18753390545036241</v>
      </c>
      <c r="E150" s="4">
        <f>E149/305998</f>
        <v>0.02360799743789175</v>
      </c>
      <c r="F150" s="4">
        <f>F149/305998</f>
        <v>0.02365374937091092</v>
      </c>
      <c r="G150" s="4">
        <f>G149/305998</f>
        <v>0.006535990431310009</v>
      </c>
    </row>
    <row r="151" spans="2:7" ht="4.5" customHeight="1">
      <c r="B151" s="7"/>
      <c r="C151" s="2"/>
      <c r="D151" s="2"/>
      <c r="E151" s="2"/>
      <c r="F151" s="2"/>
      <c r="G151" s="2"/>
    </row>
    <row r="152" spans="1:7" ht="9.75" customHeight="1">
      <c r="A152" s="3" t="s">
        <v>80</v>
      </c>
      <c r="B152" s="7"/>
      <c r="C152" s="2"/>
      <c r="D152" s="2"/>
      <c r="E152" s="2"/>
      <c r="F152" s="2"/>
      <c r="G152" s="2"/>
    </row>
    <row r="153" spans="2:7" ht="9.75" customHeight="1">
      <c r="B153" s="5" t="s">
        <v>78</v>
      </c>
      <c r="C153" s="2">
        <v>107142</v>
      </c>
      <c r="D153" s="2">
        <v>56365</v>
      </c>
      <c r="E153" s="2">
        <v>3719</v>
      </c>
      <c r="F153" s="2">
        <v>6748</v>
      </c>
      <c r="G153" s="2">
        <v>693</v>
      </c>
    </row>
    <row r="154" spans="2:7" ht="9.75" customHeight="1">
      <c r="B154" s="5" t="s">
        <v>79</v>
      </c>
      <c r="C154" s="2">
        <v>117716</v>
      </c>
      <c r="D154" s="2">
        <v>62521</v>
      </c>
      <c r="E154" s="2">
        <v>4068</v>
      </c>
      <c r="F154" s="2">
        <v>7115</v>
      </c>
      <c r="G154" s="2">
        <v>1012</v>
      </c>
    </row>
    <row r="155" spans="1:7" ht="9.75" customHeight="1">
      <c r="A155" s="3" t="s">
        <v>106</v>
      </c>
      <c r="C155" s="2">
        <v>224858</v>
      </c>
      <c r="D155" s="2">
        <v>118886</v>
      </c>
      <c r="E155" s="2">
        <v>7787</v>
      </c>
      <c r="F155" s="2">
        <v>13863</v>
      </c>
      <c r="G155" s="2">
        <v>1705</v>
      </c>
    </row>
    <row r="156" spans="2:7" s="4" customFormat="1" ht="9.75" customHeight="1">
      <c r="B156" s="6" t="s">
        <v>107</v>
      </c>
      <c r="C156" s="4">
        <f>C155/367099</f>
        <v>0.6125268660497577</v>
      </c>
      <c r="D156" s="4">
        <f>D155/367099</f>
        <v>0.3238526936875339</v>
      </c>
      <c r="E156" s="4">
        <f>E155/367099</f>
        <v>0.021212261542526676</v>
      </c>
      <c r="F156" s="4">
        <f>F155/367099</f>
        <v>0.03776365503583502</v>
      </c>
      <c r="G156" s="4">
        <f>G155/367099</f>
        <v>0.00464452368434673</v>
      </c>
    </row>
    <row r="157" spans="2:7" ht="4.5" customHeight="1">
      <c r="B157" s="7"/>
      <c r="C157" s="2"/>
      <c r="D157" s="2"/>
      <c r="E157" s="2"/>
      <c r="F157" s="2"/>
      <c r="G157" s="2"/>
    </row>
    <row r="158" spans="1:7" ht="9.75" customHeight="1">
      <c r="A158" s="3" t="s">
        <v>81</v>
      </c>
      <c r="B158" s="7"/>
      <c r="C158" s="2"/>
      <c r="D158" s="2"/>
      <c r="E158" s="2"/>
      <c r="F158" s="2"/>
      <c r="G158" s="2"/>
    </row>
    <row r="159" spans="2:7" ht="9.75" customHeight="1">
      <c r="B159" s="5" t="s">
        <v>76</v>
      </c>
      <c r="C159" s="2">
        <v>28443</v>
      </c>
      <c r="D159" s="2">
        <v>7830</v>
      </c>
      <c r="E159" s="2">
        <v>968</v>
      </c>
      <c r="F159" s="2">
        <v>1036</v>
      </c>
      <c r="G159" s="2">
        <v>342</v>
      </c>
    </row>
    <row r="160" spans="2:7" ht="9.75" customHeight="1">
      <c r="B160" s="5" t="s">
        <v>71</v>
      </c>
      <c r="C160" s="2">
        <v>143311</v>
      </c>
      <c r="D160" s="2">
        <v>59916</v>
      </c>
      <c r="E160" s="2">
        <v>3753</v>
      </c>
      <c r="F160" s="2">
        <v>5807</v>
      </c>
      <c r="G160" s="2">
        <v>1518</v>
      </c>
    </row>
    <row r="161" spans="1:7" ht="9.75" customHeight="1">
      <c r="A161" s="3" t="s">
        <v>106</v>
      </c>
      <c r="C161" s="2">
        <v>171754</v>
      </c>
      <c r="D161" s="2">
        <v>67746</v>
      </c>
      <c r="E161" s="2">
        <v>4721</v>
      </c>
      <c r="F161" s="2">
        <v>6843</v>
      </c>
      <c r="G161" s="2">
        <v>1860</v>
      </c>
    </row>
    <row r="162" spans="2:7" s="4" customFormat="1" ht="9.75" customHeight="1">
      <c r="B162" s="6" t="s">
        <v>107</v>
      </c>
      <c r="C162" s="4">
        <f>C161/252924</f>
        <v>0.6790735556926192</v>
      </c>
      <c r="D162" s="4">
        <f>D161/252924</f>
        <v>0.2678512122218532</v>
      </c>
      <c r="E162" s="4">
        <f>E161/252924</f>
        <v>0.018665686134965446</v>
      </c>
      <c r="F162" s="4">
        <f>F161/252924</f>
        <v>0.02705555819139346</v>
      </c>
      <c r="G162" s="4">
        <f>G161/252924</f>
        <v>0.007353987759168762</v>
      </c>
    </row>
    <row r="163" spans="2:7" ht="4.5" customHeight="1">
      <c r="B163" s="7"/>
      <c r="C163" s="2"/>
      <c r="D163" s="2"/>
      <c r="E163" s="2"/>
      <c r="F163" s="2"/>
      <c r="G163" s="2"/>
    </row>
    <row r="164" spans="1:7" ht="9.75" customHeight="1">
      <c r="A164" s="3" t="s">
        <v>82</v>
      </c>
      <c r="B164" s="7"/>
      <c r="C164" s="2"/>
      <c r="D164" s="2"/>
      <c r="E164" s="2"/>
      <c r="F164" s="2"/>
      <c r="G164" s="2"/>
    </row>
    <row r="165" spans="2:7" ht="9.75" customHeight="1">
      <c r="B165" s="5" t="s">
        <v>76</v>
      </c>
      <c r="C165" s="2">
        <v>110378</v>
      </c>
      <c r="D165" s="2">
        <v>93657</v>
      </c>
      <c r="E165" s="2">
        <v>4131</v>
      </c>
      <c r="F165" s="2">
        <v>7666</v>
      </c>
      <c r="G165" s="2">
        <v>1413</v>
      </c>
    </row>
    <row r="166" spans="2:7" ht="9.75" customHeight="1">
      <c r="B166" s="5" t="s">
        <v>71</v>
      </c>
      <c r="C166" s="2">
        <v>44699</v>
      </c>
      <c r="D166" s="2">
        <v>52188</v>
      </c>
      <c r="E166" s="2">
        <v>1318</v>
      </c>
      <c r="F166" s="2">
        <v>3219</v>
      </c>
      <c r="G166" s="2">
        <v>733</v>
      </c>
    </row>
    <row r="167" spans="1:7" ht="9.75" customHeight="1">
      <c r="A167" s="3" t="s">
        <v>106</v>
      </c>
      <c r="C167" s="2">
        <v>155077</v>
      </c>
      <c r="D167" s="2">
        <v>145845</v>
      </c>
      <c r="E167" s="2">
        <v>5449</v>
      </c>
      <c r="F167" s="2">
        <v>10885</v>
      </c>
      <c r="G167" s="2">
        <v>2146</v>
      </c>
    </row>
    <row r="168" spans="2:7" s="4" customFormat="1" ht="9.75" customHeight="1">
      <c r="B168" s="6" t="s">
        <v>107</v>
      </c>
      <c r="C168" s="4">
        <f>C167/319402</f>
        <v>0.4855229460053475</v>
      </c>
      <c r="D168" s="4">
        <f>D167/319402</f>
        <v>0.4566189316284807</v>
      </c>
      <c r="E168" s="4">
        <f>E167/319402</f>
        <v>0.01706000588599946</v>
      </c>
      <c r="F168" s="4">
        <f>F167/319402</f>
        <v>0.03407931071189285</v>
      </c>
      <c r="G168" s="4">
        <f>G167/319402</f>
        <v>0.006718805768279473</v>
      </c>
    </row>
    <row r="169" spans="2:7" ht="4.5" customHeight="1">
      <c r="B169" s="7"/>
      <c r="C169" s="2"/>
      <c r="D169" s="2"/>
      <c r="E169" s="2"/>
      <c r="F169" s="2"/>
      <c r="G169" s="2"/>
    </row>
    <row r="170" spans="1:7" ht="9.75" customHeight="1">
      <c r="A170" s="3" t="s">
        <v>83</v>
      </c>
      <c r="B170" s="7"/>
      <c r="C170" s="2"/>
      <c r="D170" s="2"/>
      <c r="E170" s="2"/>
      <c r="F170" s="2"/>
      <c r="G170" s="2"/>
    </row>
    <row r="171" spans="2:7" ht="9.75" customHeight="1">
      <c r="B171" s="5" t="s">
        <v>76</v>
      </c>
      <c r="C171" s="2">
        <v>184728</v>
      </c>
      <c r="D171" s="2">
        <v>65009</v>
      </c>
      <c r="E171" s="2">
        <v>5650</v>
      </c>
      <c r="F171" s="2">
        <v>6465</v>
      </c>
      <c r="G171" s="2">
        <v>2342</v>
      </c>
    </row>
    <row r="172" spans="1:7" ht="9.75" customHeight="1">
      <c r="A172" s="3" t="s">
        <v>106</v>
      </c>
      <c r="C172" s="2">
        <v>184728</v>
      </c>
      <c r="D172" s="2">
        <v>65009</v>
      </c>
      <c r="E172" s="2">
        <v>5650</v>
      </c>
      <c r="F172" s="2">
        <v>6465</v>
      </c>
      <c r="G172" s="2">
        <v>2342</v>
      </c>
    </row>
    <row r="173" spans="2:7" s="4" customFormat="1" ht="9.75" customHeight="1">
      <c r="B173" s="6" t="s">
        <v>107</v>
      </c>
      <c r="C173" s="4">
        <f>C172/264194</f>
        <v>0.6992134567779738</v>
      </c>
      <c r="D173" s="4">
        <f>D172/264194</f>
        <v>0.2460653913412114</v>
      </c>
      <c r="E173" s="4">
        <f>E172/264194</f>
        <v>0.0213857998289136</v>
      </c>
      <c r="F173" s="4">
        <f>F172/264194</f>
        <v>0.024470654140517953</v>
      </c>
      <c r="G173" s="4">
        <f>G172/264194</f>
        <v>0.008864697911383302</v>
      </c>
    </row>
    <row r="174" spans="2:7" ht="4.5" customHeight="1">
      <c r="B174" s="7"/>
      <c r="C174" s="2"/>
      <c r="D174" s="2"/>
      <c r="E174" s="2"/>
      <c r="F174" s="2"/>
      <c r="G174" s="2"/>
    </row>
    <row r="175" spans="1:7" ht="9.75" customHeight="1">
      <c r="A175" s="3" t="s">
        <v>85</v>
      </c>
      <c r="B175" s="7"/>
      <c r="C175" s="2"/>
      <c r="D175" s="2"/>
      <c r="E175" s="2"/>
      <c r="F175" s="2"/>
      <c r="G175" s="2"/>
    </row>
    <row r="176" spans="2:7" ht="9.75" customHeight="1">
      <c r="B176" s="5" t="s">
        <v>76</v>
      </c>
      <c r="C176" s="2">
        <v>5</v>
      </c>
      <c r="D176" s="2">
        <v>8</v>
      </c>
      <c r="E176" s="2">
        <v>0</v>
      </c>
      <c r="F176" s="2">
        <v>0</v>
      </c>
      <c r="G176" s="2">
        <v>0</v>
      </c>
    </row>
    <row r="177" spans="2:7" ht="9.75" customHeight="1">
      <c r="B177" s="5" t="s">
        <v>84</v>
      </c>
      <c r="C177" s="2">
        <v>49735</v>
      </c>
      <c r="D177" s="2">
        <v>62602</v>
      </c>
      <c r="E177" s="2">
        <v>1577</v>
      </c>
      <c r="F177" s="2">
        <v>3794</v>
      </c>
      <c r="G177" s="2">
        <v>660</v>
      </c>
    </row>
    <row r="178" spans="2:7" ht="9.75" customHeight="1">
      <c r="B178" s="5" t="s">
        <v>71</v>
      </c>
      <c r="C178" s="2">
        <v>107080</v>
      </c>
      <c r="D178" s="2">
        <v>104764</v>
      </c>
      <c r="E178" s="2">
        <v>3842</v>
      </c>
      <c r="F178" s="2">
        <v>8266</v>
      </c>
      <c r="G178" s="2">
        <v>1047</v>
      </c>
    </row>
    <row r="179" spans="1:7" ht="9.75" customHeight="1">
      <c r="A179" s="3" t="s">
        <v>106</v>
      </c>
      <c r="C179" s="2">
        <v>156820</v>
      </c>
      <c r="D179" s="2">
        <v>167374</v>
      </c>
      <c r="E179" s="2">
        <v>5419</v>
      </c>
      <c r="F179" s="2">
        <v>12060</v>
      </c>
      <c r="G179" s="2">
        <v>1707</v>
      </c>
    </row>
    <row r="180" spans="2:7" s="4" customFormat="1" ht="9.75" customHeight="1">
      <c r="B180" s="6" t="s">
        <v>107</v>
      </c>
      <c r="C180" s="4">
        <f>C179/343380</f>
        <v>0.4566952064767896</v>
      </c>
      <c r="D180" s="4">
        <f>D179/343380</f>
        <v>0.4874308346438348</v>
      </c>
      <c r="E180" s="4">
        <f>E179/343380</f>
        <v>0.015781350107752345</v>
      </c>
      <c r="F180" s="4">
        <f>F179/343380</f>
        <v>0.035121439804298445</v>
      </c>
      <c r="G180" s="4">
        <f>G179/343380</f>
        <v>0.004971168967324829</v>
      </c>
    </row>
    <row r="181" spans="2:7" ht="4.5" customHeight="1">
      <c r="B181" s="7"/>
      <c r="C181" s="2"/>
      <c r="D181" s="2"/>
      <c r="E181" s="2"/>
      <c r="F181" s="2"/>
      <c r="G181" s="2"/>
    </row>
    <row r="182" spans="1:7" ht="9.75" customHeight="1">
      <c r="A182" s="3" t="s">
        <v>86</v>
      </c>
      <c r="B182" s="7"/>
      <c r="C182" s="2"/>
      <c r="D182" s="2"/>
      <c r="E182" s="2"/>
      <c r="F182" s="2"/>
      <c r="G182" s="2"/>
    </row>
    <row r="183" spans="2:7" ht="9.75" customHeight="1">
      <c r="B183" s="5" t="s">
        <v>76</v>
      </c>
      <c r="C183" s="2">
        <v>218262</v>
      </c>
      <c r="D183" s="2">
        <v>26774</v>
      </c>
      <c r="E183" s="2">
        <v>8644</v>
      </c>
      <c r="F183" s="2">
        <v>4067</v>
      </c>
      <c r="G183" s="2">
        <v>1884</v>
      </c>
    </row>
    <row r="184" spans="1:7" ht="9.75" customHeight="1">
      <c r="A184" s="3" t="s">
        <v>106</v>
      </c>
      <c r="C184" s="2">
        <v>218262</v>
      </c>
      <c r="D184" s="2">
        <v>26774</v>
      </c>
      <c r="E184" s="2">
        <v>8644</v>
      </c>
      <c r="F184" s="2">
        <v>4067</v>
      </c>
      <c r="G184" s="2">
        <v>1884</v>
      </c>
    </row>
    <row r="185" spans="2:7" s="4" customFormat="1" ht="9.75" customHeight="1">
      <c r="B185" s="6" t="s">
        <v>107</v>
      </c>
      <c r="C185" s="4">
        <f>C184/259631</f>
        <v>0.8406623246068459</v>
      </c>
      <c r="D185" s="4">
        <f>D184/259631</f>
        <v>0.10312327880723027</v>
      </c>
      <c r="E185" s="4">
        <f>E184/259631</f>
        <v>0.03329340487075889</v>
      </c>
      <c r="F185" s="4">
        <f>F184/259631</f>
        <v>0.015664539288451688</v>
      </c>
      <c r="G185" s="4">
        <f>G184/259631</f>
        <v>0.007256452426713297</v>
      </c>
    </row>
    <row r="186" spans="2:7" ht="4.5" customHeight="1">
      <c r="B186" s="7"/>
      <c r="C186" s="2"/>
      <c r="D186" s="2"/>
      <c r="E186" s="2"/>
      <c r="F186" s="2"/>
      <c r="G186" s="2"/>
    </row>
    <row r="187" spans="1:7" ht="9.75" customHeight="1">
      <c r="A187" s="3" t="s">
        <v>87</v>
      </c>
      <c r="B187" s="7"/>
      <c r="C187" s="2"/>
      <c r="D187" s="2"/>
      <c r="E187" s="2"/>
      <c r="F187" s="2"/>
      <c r="G187" s="2"/>
    </row>
    <row r="188" spans="2:7" ht="9.75" customHeight="1">
      <c r="B188" s="5" t="s">
        <v>76</v>
      </c>
      <c r="C188" s="2">
        <v>232212</v>
      </c>
      <c r="D188" s="2">
        <v>110659</v>
      </c>
      <c r="E188" s="2">
        <v>8154</v>
      </c>
      <c r="F188" s="2">
        <v>11728</v>
      </c>
      <c r="G188" s="2">
        <v>1865</v>
      </c>
    </row>
    <row r="189" spans="2:7" ht="9.75" customHeight="1">
      <c r="B189" s="5" t="s">
        <v>71</v>
      </c>
      <c r="C189" s="2">
        <v>16178</v>
      </c>
      <c r="D189" s="2">
        <v>14816</v>
      </c>
      <c r="E189" s="2">
        <v>551</v>
      </c>
      <c r="F189" s="2">
        <v>1122</v>
      </c>
      <c r="G189" s="2">
        <v>124</v>
      </c>
    </row>
    <row r="190" spans="1:7" ht="9.75" customHeight="1">
      <c r="A190" s="3" t="s">
        <v>106</v>
      </c>
      <c r="C190" s="2">
        <v>248390</v>
      </c>
      <c r="D190" s="2">
        <v>125475</v>
      </c>
      <c r="E190" s="2">
        <v>8705</v>
      </c>
      <c r="F190" s="2">
        <v>12850</v>
      </c>
      <c r="G190" s="2">
        <v>1989</v>
      </c>
    </row>
    <row r="191" spans="2:7" s="4" customFormat="1" ht="9.75" customHeight="1">
      <c r="B191" s="6" t="s">
        <v>107</v>
      </c>
      <c r="C191" s="4">
        <f>C190/397409</f>
        <v>0.6250235903062085</v>
      </c>
      <c r="D191" s="4">
        <f>D190/397409</f>
        <v>0.3157326582941</v>
      </c>
      <c r="E191" s="4">
        <f>E190/397409</f>
        <v>0.021904385658100343</v>
      </c>
      <c r="F191" s="4">
        <f>F190/397409</f>
        <v>0.032334446376403154</v>
      </c>
      <c r="G191" s="4">
        <f>G190/397409</f>
        <v>0.005004919365188005</v>
      </c>
    </row>
    <row r="192" spans="2:7" ht="4.5" customHeight="1">
      <c r="B192" s="7"/>
      <c r="C192" s="2"/>
      <c r="D192" s="2"/>
      <c r="E192" s="2"/>
      <c r="F192" s="2"/>
      <c r="G192" s="2"/>
    </row>
    <row r="193" spans="1:7" ht="9.75" customHeight="1">
      <c r="A193" s="3" t="s">
        <v>88</v>
      </c>
      <c r="B193" s="7"/>
      <c r="C193" s="2"/>
      <c r="D193" s="2"/>
      <c r="E193" s="2"/>
      <c r="F193" s="2"/>
      <c r="G193" s="2"/>
    </row>
    <row r="194" spans="2:7" ht="9.75" customHeight="1">
      <c r="B194" s="5" t="s">
        <v>76</v>
      </c>
      <c r="C194" s="2">
        <v>329515</v>
      </c>
      <c r="D194" s="2">
        <v>106146</v>
      </c>
      <c r="E194" s="2">
        <v>9320</v>
      </c>
      <c r="F194" s="2">
        <v>14905</v>
      </c>
      <c r="G194" s="2">
        <v>1560</v>
      </c>
    </row>
    <row r="195" spans="1:7" ht="9.75" customHeight="1">
      <c r="A195" s="3" t="s">
        <v>106</v>
      </c>
      <c r="C195" s="2">
        <v>329515</v>
      </c>
      <c r="D195" s="2">
        <v>106146</v>
      </c>
      <c r="E195" s="2">
        <v>9320</v>
      </c>
      <c r="F195" s="2">
        <v>14905</v>
      </c>
      <c r="G195" s="2">
        <v>1560</v>
      </c>
    </row>
    <row r="196" spans="2:7" s="4" customFormat="1" ht="9.75" customHeight="1">
      <c r="B196" s="6" t="s">
        <v>107</v>
      </c>
      <c r="C196" s="4">
        <f>C195/461446</f>
        <v>0.7140922231420361</v>
      </c>
      <c r="D196" s="4">
        <f>D195/461446</f>
        <v>0.23002908249285942</v>
      </c>
      <c r="E196" s="4">
        <f>E195/461446</f>
        <v>0.020197379541701522</v>
      </c>
      <c r="F196" s="4">
        <f>F195/461446</f>
        <v>0.03230063756105807</v>
      </c>
      <c r="G196" s="4">
        <f>G195/461446</f>
        <v>0.0033806772623448896</v>
      </c>
    </row>
    <row r="197" spans="2:7" ht="4.5" customHeight="1">
      <c r="B197" s="7"/>
      <c r="C197" s="2"/>
      <c r="D197" s="2"/>
      <c r="E197" s="2"/>
      <c r="F197" s="2"/>
      <c r="G197" s="2"/>
    </row>
    <row r="198" spans="1:7" ht="9.75" customHeight="1">
      <c r="A198" s="3" t="s">
        <v>89</v>
      </c>
      <c r="B198" s="7"/>
      <c r="C198" s="2"/>
      <c r="D198" s="2"/>
      <c r="E198" s="2"/>
      <c r="F198" s="2"/>
      <c r="G198" s="2"/>
    </row>
    <row r="199" spans="2:7" ht="9.75" customHeight="1">
      <c r="B199" s="5" t="s">
        <v>76</v>
      </c>
      <c r="C199" s="2">
        <v>167393</v>
      </c>
      <c r="D199" s="2">
        <v>77641</v>
      </c>
      <c r="E199" s="2">
        <v>5046</v>
      </c>
      <c r="F199" s="2">
        <v>7709</v>
      </c>
      <c r="G199" s="2">
        <v>1188</v>
      </c>
    </row>
    <row r="200" spans="2:7" ht="9.75" customHeight="1">
      <c r="B200" s="5" t="s">
        <v>79</v>
      </c>
      <c r="C200" s="2">
        <v>76686</v>
      </c>
      <c r="D200" s="2">
        <v>69802</v>
      </c>
      <c r="E200" s="2">
        <v>2247</v>
      </c>
      <c r="F200" s="2">
        <v>6564</v>
      </c>
      <c r="G200" s="2">
        <v>469</v>
      </c>
    </row>
    <row r="201" spans="1:7" ht="9.75" customHeight="1">
      <c r="A201" s="3" t="s">
        <v>106</v>
      </c>
      <c r="C201" s="2">
        <v>244079</v>
      </c>
      <c r="D201" s="2">
        <v>147443</v>
      </c>
      <c r="E201" s="2">
        <v>7293</v>
      </c>
      <c r="F201" s="2">
        <v>14273</v>
      </c>
      <c r="G201" s="2">
        <v>1657</v>
      </c>
    </row>
    <row r="202" spans="2:7" s="4" customFormat="1" ht="9.75" customHeight="1">
      <c r="B202" s="6" t="s">
        <v>107</v>
      </c>
      <c r="C202" s="4">
        <f>C201/414745</f>
        <v>0.5885037794307345</v>
      </c>
      <c r="D202" s="4">
        <f>D201/414745</f>
        <v>0.3555027788158989</v>
      </c>
      <c r="E202" s="4">
        <f>E201/414745</f>
        <v>0.017584298786001037</v>
      </c>
      <c r="F202" s="4">
        <f>F201/414745</f>
        <v>0.03441391698513544</v>
      </c>
      <c r="G202" s="4">
        <f>G201/414745</f>
        <v>0.003995225982230045</v>
      </c>
    </row>
    <row r="203" spans="2:7" ht="4.5" customHeight="1">
      <c r="B203" s="7"/>
      <c r="C203" s="2"/>
      <c r="D203" s="2"/>
      <c r="E203" s="2"/>
      <c r="F203" s="2"/>
      <c r="G203" s="2"/>
    </row>
    <row r="204" spans="1:7" ht="9.75" customHeight="1">
      <c r="A204" s="3" t="s">
        <v>90</v>
      </c>
      <c r="B204" s="7"/>
      <c r="C204" s="2"/>
      <c r="D204" s="2"/>
      <c r="E204" s="2"/>
      <c r="F204" s="2"/>
      <c r="G204" s="2"/>
    </row>
    <row r="205" spans="2:7" ht="9.75" customHeight="1">
      <c r="B205" s="5" t="s">
        <v>84</v>
      </c>
      <c r="C205" s="2">
        <v>157425</v>
      </c>
      <c r="D205" s="2">
        <v>163695</v>
      </c>
      <c r="E205" s="2">
        <v>4452</v>
      </c>
      <c r="F205" s="2">
        <v>10493</v>
      </c>
      <c r="G205" s="2">
        <v>1257</v>
      </c>
    </row>
    <row r="206" spans="1:7" ht="9.75" customHeight="1">
      <c r="A206" s="3" t="s">
        <v>106</v>
      </c>
      <c r="C206" s="2">
        <v>157425</v>
      </c>
      <c r="D206" s="2">
        <v>163695</v>
      </c>
      <c r="E206" s="2">
        <v>4452</v>
      </c>
      <c r="F206" s="2">
        <v>10493</v>
      </c>
      <c r="G206" s="2">
        <v>1257</v>
      </c>
    </row>
    <row r="207" spans="2:7" s="4" customFormat="1" ht="9.75" customHeight="1">
      <c r="B207" s="6" t="s">
        <v>107</v>
      </c>
      <c r="C207" s="4">
        <f>C206/337322</f>
        <v>0.4666905805135746</v>
      </c>
      <c r="D207" s="4">
        <f>D206/337322</f>
        <v>0.4852781615192605</v>
      </c>
      <c r="E207" s="4">
        <f>E206/337322</f>
        <v>0.013198071871979888</v>
      </c>
      <c r="F207" s="4">
        <f>F206/337322</f>
        <v>0.031106776314619267</v>
      </c>
      <c r="G207" s="4">
        <f>G206/337322</f>
        <v>0.00372640978056575</v>
      </c>
    </row>
    <row r="208" spans="2:7" ht="4.5" customHeight="1">
      <c r="B208" s="7"/>
      <c r="C208" s="2"/>
      <c r="D208" s="2"/>
      <c r="E208" s="2"/>
      <c r="F208" s="2"/>
      <c r="G208" s="2"/>
    </row>
    <row r="209" spans="1:7" ht="9.75" customHeight="1">
      <c r="A209" s="3" t="s">
        <v>92</v>
      </c>
      <c r="B209" s="7"/>
      <c r="C209" s="2"/>
      <c r="D209" s="2"/>
      <c r="E209" s="2"/>
      <c r="F209" s="2"/>
      <c r="G209" s="2"/>
    </row>
    <row r="210" spans="2:7" ht="9.75" customHeight="1">
      <c r="B210" s="5" t="s">
        <v>76</v>
      </c>
      <c r="C210" s="2">
        <v>33967</v>
      </c>
      <c r="D210" s="2">
        <v>18753</v>
      </c>
      <c r="E210" s="2">
        <v>1054</v>
      </c>
      <c r="F210" s="2">
        <v>1558</v>
      </c>
      <c r="G210" s="2">
        <v>312</v>
      </c>
    </row>
    <row r="211" spans="2:7" ht="9.75" customHeight="1">
      <c r="B211" s="5" t="s">
        <v>91</v>
      </c>
      <c r="C211" s="2">
        <v>128833</v>
      </c>
      <c r="D211" s="2">
        <v>103403</v>
      </c>
      <c r="E211" s="2">
        <v>4173</v>
      </c>
      <c r="F211" s="2">
        <v>9246</v>
      </c>
      <c r="G211" s="2">
        <v>1163</v>
      </c>
    </row>
    <row r="212" spans="2:7" ht="9.75" customHeight="1">
      <c r="B212" s="5" t="s">
        <v>71</v>
      </c>
      <c r="C212" s="2">
        <v>15116</v>
      </c>
      <c r="D212" s="2">
        <v>13769</v>
      </c>
      <c r="E212" s="2">
        <v>415</v>
      </c>
      <c r="F212" s="2">
        <v>964</v>
      </c>
      <c r="G212" s="2">
        <v>98</v>
      </c>
    </row>
    <row r="213" spans="1:7" ht="9.75" customHeight="1">
      <c r="A213" s="3" t="s">
        <v>106</v>
      </c>
      <c r="C213" s="2">
        <v>177916</v>
      </c>
      <c r="D213" s="2">
        <v>135925</v>
      </c>
      <c r="E213" s="2">
        <v>5642</v>
      </c>
      <c r="F213" s="2">
        <v>11768</v>
      </c>
      <c r="G213" s="2">
        <v>1573</v>
      </c>
    </row>
    <row r="214" spans="2:7" s="4" customFormat="1" ht="9.75" customHeight="1">
      <c r="B214" s="6" t="s">
        <v>107</v>
      </c>
      <c r="C214" s="4">
        <f>C213/332824</f>
        <v>0.5345648150373771</v>
      </c>
      <c r="D214" s="4">
        <f>D213/332824</f>
        <v>0.40839903372352954</v>
      </c>
      <c r="E214" s="4">
        <f>E213/332824</f>
        <v>0.01695190250703074</v>
      </c>
      <c r="F214" s="4">
        <f>F213/332824</f>
        <v>0.03535802706535587</v>
      </c>
      <c r="G214" s="4">
        <f>G213/332824</f>
        <v>0.004726221666706728</v>
      </c>
    </row>
    <row r="215" spans="2:7" ht="4.5" customHeight="1">
      <c r="B215" s="7"/>
      <c r="C215" s="2"/>
      <c r="D215" s="2"/>
      <c r="E215" s="2"/>
      <c r="F215" s="2"/>
      <c r="G215" s="2"/>
    </row>
    <row r="216" spans="1:7" ht="9.75" customHeight="1">
      <c r="A216" s="3" t="s">
        <v>93</v>
      </c>
      <c r="B216" s="7"/>
      <c r="C216" s="2"/>
      <c r="D216" s="2"/>
      <c r="E216" s="2"/>
      <c r="F216" s="2"/>
      <c r="G216" s="2"/>
    </row>
    <row r="217" spans="2:7" ht="9.75" customHeight="1">
      <c r="B217" s="5" t="s">
        <v>76</v>
      </c>
      <c r="C217" s="2">
        <v>268759</v>
      </c>
      <c r="D217" s="2">
        <v>24538</v>
      </c>
      <c r="E217" s="2">
        <v>6920</v>
      </c>
      <c r="F217" s="2">
        <v>4798</v>
      </c>
      <c r="G217" s="2">
        <v>2067</v>
      </c>
    </row>
    <row r="218" spans="1:7" ht="9.75" customHeight="1">
      <c r="A218" s="3" t="s">
        <v>106</v>
      </c>
      <c r="C218" s="2">
        <v>268759</v>
      </c>
      <c r="D218" s="2">
        <v>24538</v>
      </c>
      <c r="E218" s="2">
        <v>6920</v>
      </c>
      <c r="F218" s="2">
        <v>4798</v>
      </c>
      <c r="G218" s="2">
        <v>2067</v>
      </c>
    </row>
    <row r="219" spans="2:7" s="4" customFormat="1" ht="9.75" customHeight="1">
      <c r="B219" s="6" t="s">
        <v>107</v>
      </c>
      <c r="C219" s="4">
        <f>C218/307082</f>
        <v>0.8752027145843781</v>
      </c>
      <c r="D219" s="4">
        <f>D218/307082</f>
        <v>0.07990699552562508</v>
      </c>
      <c r="E219" s="4">
        <f>E218/307082</f>
        <v>0.02253469757263532</v>
      </c>
      <c r="F219" s="4">
        <f>F218/307082</f>
        <v>0.015624491178252063</v>
      </c>
      <c r="G219" s="4">
        <f>G218/307082</f>
        <v>0.006731101139109423</v>
      </c>
    </row>
    <row r="220" spans="2:7" ht="4.5" customHeight="1">
      <c r="B220" s="7"/>
      <c r="C220" s="2"/>
      <c r="D220" s="2"/>
      <c r="E220" s="2"/>
      <c r="F220" s="2"/>
      <c r="G220" s="2"/>
    </row>
    <row r="221" spans="1:7" ht="9.75" customHeight="1">
      <c r="A221" s="3" t="s">
        <v>94</v>
      </c>
      <c r="B221" s="7"/>
      <c r="C221" s="2"/>
      <c r="D221" s="2"/>
      <c r="E221" s="2"/>
      <c r="F221" s="2"/>
      <c r="G221" s="2"/>
    </row>
    <row r="222" spans="2:7" ht="9.75" customHeight="1">
      <c r="B222" s="5" t="s">
        <v>84</v>
      </c>
      <c r="C222" s="2">
        <v>166535</v>
      </c>
      <c r="D222" s="2">
        <v>106946</v>
      </c>
      <c r="E222" s="2">
        <v>5291</v>
      </c>
      <c r="F222" s="2">
        <v>9802</v>
      </c>
      <c r="G222" s="2">
        <v>1516</v>
      </c>
    </row>
    <row r="223" spans="1:7" ht="9.75" customHeight="1">
      <c r="A223" s="3" t="s">
        <v>106</v>
      </c>
      <c r="C223" s="2">
        <v>166535</v>
      </c>
      <c r="D223" s="2">
        <v>106946</v>
      </c>
      <c r="E223" s="2">
        <v>5291</v>
      </c>
      <c r="F223" s="2">
        <v>9802</v>
      </c>
      <c r="G223" s="2">
        <v>1516</v>
      </c>
    </row>
    <row r="224" spans="2:7" s="4" customFormat="1" ht="9.75" customHeight="1">
      <c r="B224" s="6" t="s">
        <v>107</v>
      </c>
      <c r="C224" s="4">
        <f>C223/290090</f>
        <v>0.574080457788962</v>
      </c>
      <c r="D224" s="4">
        <f>D223/290090</f>
        <v>0.3686648971008997</v>
      </c>
      <c r="E224" s="4">
        <f>E223/290090</f>
        <v>0.018239167155020854</v>
      </c>
      <c r="F224" s="4">
        <f>F223/290090</f>
        <v>0.03378951359922783</v>
      </c>
      <c r="G224" s="4">
        <f>G223/290090</f>
        <v>0.005225964355889552</v>
      </c>
    </row>
    <row r="225" spans="2:7" ht="4.5" customHeight="1">
      <c r="B225" s="7"/>
      <c r="C225" s="2"/>
      <c r="D225" s="2"/>
      <c r="E225" s="2"/>
      <c r="F225" s="2"/>
      <c r="G225" s="2"/>
    </row>
    <row r="226" spans="1:7" ht="9.75" customHeight="1">
      <c r="A226" s="3" t="s">
        <v>95</v>
      </c>
      <c r="B226" s="7"/>
      <c r="C226" s="2"/>
      <c r="D226" s="2"/>
      <c r="E226" s="2"/>
      <c r="F226" s="2"/>
      <c r="G226" s="2"/>
    </row>
    <row r="227" spans="2:7" ht="9.75" customHeight="1">
      <c r="B227" s="5" t="s">
        <v>76</v>
      </c>
      <c r="C227" s="2">
        <v>205924</v>
      </c>
      <c r="D227" s="2">
        <v>84218</v>
      </c>
      <c r="E227" s="2">
        <v>6250</v>
      </c>
      <c r="F227" s="2">
        <v>8063</v>
      </c>
      <c r="G227" s="2">
        <v>2766</v>
      </c>
    </row>
    <row r="228" spans="2:7" ht="9.75" customHeight="1">
      <c r="B228" s="5" t="s">
        <v>91</v>
      </c>
      <c r="C228" s="2">
        <v>11293</v>
      </c>
      <c r="D228" s="2">
        <v>6795</v>
      </c>
      <c r="E228" s="2">
        <v>316</v>
      </c>
      <c r="F228" s="2">
        <v>700</v>
      </c>
      <c r="G228" s="2">
        <v>114</v>
      </c>
    </row>
    <row r="229" spans="1:7" ht="9.75" customHeight="1">
      <c r="A229" s="3" t="s">
        <v>106</v>
      </c>
      <c r="C229" s="2">
        <v>217217</v>
      </c>
      <c r="D229" s="2">
        <v>91013</v>
      </c>
      <c r="E229" s="2">
        <v>6566</v>
      </c>
      <c r="F229" s="2">
        <v>8763</v>
      </c>
      <c r="G229" s="2">
        <v>2880</v>
      </c>
    </row>
    <row r="230" spans="2:7" s="4" customFormat="1" ht="9.75" customHeight="1">
      <c r="B230" s="6" t="s">
        <v>107</v>
      </c>
      <c r="C230" s="4">
        <f>C229/326439</f>
        <v>0.6654137526459767</v>
      </c>
      <c r="D230" s="4">
        <f>D229/326439</f>
        <v>0.2788055348778792</v>
      </c>
      <c r="E230" s="4">
        <f>E229/326439</f>
        <v>0.02011401823924225</v>
      </c>
      <c r="F230" s="4">
        <f>F229/326439</f>
        <v>0.026844218981187908</v>
      </c>
      <c r="G230" s="4">
        <f>G229/326439</f>
        <v>0.00882247525571393</v>
      </c>
    </row>
    <row r="231" spans="2:7" ht="4.5" customHeight="1">
      <c r="B231" s="7"/>
      <c r="C231" s="2"/>
      <c r="D231" s="2"/>
      <c r="E231" s="2"/>
      <c r="F231" s="2"/>
      <c r="G231" s="2"/>
    </row>
    <row r="232" spans="1:7" ht="9.75" customHeight="1">
      <c r="A232" s="3" t="s">
        <v>96</v>
      </c>
      <c r="B232" s="7"/>
      <c r="C232" s="2"/>
      <c r="D232" s="2"/>
      <c r="E232" s="2"/>
      <c r="F232" s="2"/>
      <c r="G232" s="2"/>
    </row>
    <row r="233" spans="2:7" ht="9.75" customHeight="1">
      <c r="B233" s="5" t="s">
        <v>76</v>
      </c>
      <c r="C233" s="2">
        <v>199622</v>
      </c>
      <c r="D233" s="2">
        <v>38304</v>
      </c>
      <c r="E233" s="2">
        <v>6312</v>
      </c>
      <c r="F233" s="2">
        <v>6193</v>
      </c>
      <c r="G233" s="2">
        <v>2058</v>
      </c>
    </row>
    <row r="234" spans="1:7" ht="9.75" customHeight="1">
      <c r="A234" s="3" t="s">
        <v>106</v>
      </c>
      <c r="C234" s="2">
        <v>199622</v>
      </c>
      <c r="D234" s="2">
        <v>38304</v>
      </c>
      <c r="E234" s="2">
        <v>6312</v>
      </c>
      <c r="F234" s="2">
        <v>6193</v>
      </c>
      <c r="G234" s="2">
        <v>2058</v>
      </c>
    </row>
    <row r="235" spans="2:7" s="4" customFormat="1" ht="9.75" customHeight="1">
      <c r="B235" s="6" t="s">
        <v>107</v>
      </c>
      <c r="C235" s="4">
        <f>C234/252489</f>
        <v>0.7906166209220996</v>
      </c>
      <c r="D235" s="4">
        <f>D234/252489</f>
        <v>0.15170561885864334</v>
      </c>
      <c r="E235" s="4">
        <f>E234/252489</f>
        <v>0.024999108872069676</v>
      </c>
      <c r="F235" s="4">
        <f>F234/252489</f>
        <v>0.024527801211141873</v>
      </c>
      <c r="G235" s="4">
        <f>G234/252489</f>
        <v>0.00815085013604553</v>
      </c>
    </row>
    <row r="236" spans="2:7" ht="4.5" customHeight="1">
      <c r="B236" s="7"/>
      <c r="C236" s="2"/>
      <c r="D236" s="2"/>
      <c r="E236" s="2"/>
      <c r="F236" s="2"/>
      <c r="G236" s="2"/>
    </row>
    <row r="237" spans="1:7" ht="9.75" customHeight="1">
      <c r="A237" s="3" t="s">
        <v>97</v>
      </c>
      <c r="B237" s="7"/>
      <c r="C237" s="2"/>
      <c r="D237" s="2"/>
      <c r="E237" s="2"/>
      <c r="F237" s="2"/>
      <c r="G237" s="2"/>
    </row>
    <row r="238" spans="2:7" ht="9.75" customHeight="1">
      <c r="B238" s="5" t="s">
        <v>76</v>
      </c>
      <c r="C238" s="2">
        <v>19539</v>
      </c>
      <c r="D238" s="2">
        <v>12187</v>
      </c>
      <c r="E238" s="2">
        <v>646</v>
      </c>
      <c r="F238" s="2">
        <v>1458</v>
      </c>
      <c r="G238" s="2">
        <v>124</v>
      </c>
    </row>
    <row r="239" spans="2:7" ht="9.75" customHeight="1">
      <c r="B239" s="5" t="s">
        <v>91</v>
      </c>
      <c r="C239" s="2">
        <v>159004</v>
      </c>
      <c r="D239" s="2">
        <v>97178</v>
      </c>
      <c r="E239" s="2">
        <v>4445</v>
      </c>
      <c r="F239" s="2">
        <v>9027</v>
      </c>
      <c r="G239" s="2">
        <v>1578</v>
      </c>
    </row>
    <row r="240" spans="1:7" ht="9.75" customHeight="1">
      <c r="A240" s="3" t="s">
        <v>106</v>
      </c>
      <c r="C240" s="2">
        <v>178543</v>
      </c>
      <c r="D240" s="2">
        <v>109365</v>
      </c>
      <c r="E240" s="2">
        <v>5091</v>
      </c>
      <c r="F240" s="2">
        <v>10485</v>
      </c>
      <c r="G240" s="2">
        <v>1702</v>
      </c>
    </row>
    <row r="241" spans="2:7" s="4" customFormat="1" ht="9.75" customHeight="1">
      <c r="B241" s="6" t="s">
        <v>107</v>
      </c>
      <c r="C241" s="4">
        <f>C240/305186</f>
        <v>0.5850301127836794</v>
      </c>
      <c r="D241" s="4">
        <f>D240/305186</f>
        <v>0.3583552325467092</v>
      </c>
      <c r="E241" s="4">
        <f>E240/305186</f>
        <v>0.016681630218948446</v>
      </c>
      <c r="F241" s="4">
        <f>F240/305186</f>
        <v>0.03435609759294332</v>
      </c>
      <c r="G241" s="4">
        <f>G240/305186</f>
        <v>0.0055769268577195545</v>
      </c>
    </row>
    <row r="242" spans="2:7" ht="4.5" customHeight="1">
      <c r="B242" s="7"/>
      <c r="C242" s="2"/>
      <c r="D242" s="2"/>
      <c r="E242" s="2"/>
      <c r="F242" s="2"/>
      <c r="G242" s="2"/>
    </row>
    <row r="243" spans="1:7" ht="9.75" customHeight="1">
      <c r="A243" s="3" t="s">
        <v>98</v>
      </c>
      <c r="B243" s="7"/>
      <c r="C243" s="2"/>
      <c r="D243" s="2"/>
      <c r="E243" s="2"/>
      <c r="F243" s="2"/>
      <c r="G243" s="2"/>
    </row>
    <row r="244" spans="2:7" ht="9.75" customHeight="1">
      <c r="B244" s="5" t="s">
        <v>76</v>
      </c>
      <c r="C244" s="2">
        <v>233466</v>
      </c>
      <c r="D244" s="2">
        <v>46634</v>
      </c>
      <c r="E244" s="2">
        <v>6146</v>
      </c>
      <c r="F244" s="2">
        <v>6084</v>
      </c>
      <c r="G244" s="2">
        <v>2072</v>
      </c>
    </row>
    <row r="245" spans="1:7" ht="9.75" customHeight="1">
      <c r="A245" s="3" t="s">
        <v>106</v>
      </c>
      <c r="C245" s="2">
        <v>233466</v>
      </c>
      <c r="D245" s="2">
        <v>46634</v>
      </c>
      <c r="E245" s="2">
        <v>6146</v>
      </c>
      <c r="F245" s="2">
        <v>6084</v>
      </c>
      <c r="G245" s="2">
        <v>2072</v>
      </c>
    </row>
    <row r="246" spans="2:7" s="4" customFormat="1" ht="9.75" customHeight="1">
      <c r="B246" s="6" t="s">
        <v>107</v>
      </c>
      <c r="C246" s="4">
        <f>C245/294402</f>
        <v>0.7930177104775104</v>
      </c>
      <c r="D246" s="4">
        <f>D245/294402</f>
        <v>0.15840245650505091</v>
      </c>
      <c r="E246" s="4">
        <f>E245/294402</f>
        <v>0.020876216873526674</v>
      </c>
      <c r="F246" s="4">
        <f>F245/294402</f>
        <v>0.020665620478121753</v>
      </c>
      <c r="G246" s="4">
        <f>G245/294402</f>
        <v>0.0070379956657903135</v>
      </c>
    </row>
    <row r="247" spans="2:7" ht="4.5" customHeight="1">
      <c r="B247" s="7"/>
      <c r="C247" s="2"/>
      <c r="D247" s="2"/>
      <c r="E247" s="2"/>
      <c r="F247" s="2"/>
      <c r="G247" s="2"/>
    </row>
    <row r="248" spans="1:7" ht="9.75" customHeight="1">
      <c r="A248" s="3" t="s">
        <v>100</v>
      </c>
      <c r="B248" s="7"/>
      <c r="C248" s="2"/>
      <c r="D248" s="2"/>
      <c r="E248" s="2"/>
      <c r="F248" s="2"/>
      <c r="G248" s="2"/>
    </row>
    <row r="249" spans="2:7" ht="9.75" customHeight="1">
      <c r="B249" s="5" t="s">
        <v>91</v>
      </c>
      <c r="C249" s="2">
        <v>99330</v>
      </c>
      <c r="D249" s="2">
        <v>114018</v>
      </c>
      <c r="E249" s="2">
        <v>2783</v>
      </c>
      <c r="F249" s="2">
        <v>9503</v>
      </c>
      <c r="G249" s="2">
        <v>682</v>
      </c>
    </row>
    <row r="250" spans="2:7" ht="9.75" customHeight="1">
      <c r="B250" s="5" t="s">
        <v>99</v>
      </c>
      <c r="C250" s="2">
        <v>106509</v>
      </c>
      <c r="D250" s="2">
        <v>81897</v>
      </c>
      <c r="E250" s="2">
        <v>3659</v>
      </c>
      <c r="F250" s="2">
        <v>8976</v>
      </c>
      <c r="G250" s="2">
        <v>407</v>
      </c>
    </row>
    <row r="251" spans="1:7" ht="9.75" customHeight="1">
      <c r="A251" s="3" t="s">
        <v>106</v>
      </c>
      <c r="C251" s="2">
        <v>205839</v>
      </c>
      <c r="D251" s="2">
        <v>195915</v>
      </c>
      <c r="E251" s="2">
        <v>6442</v>
      </c>
      <c r="F251" s="2">
        <v>18479</v>
      </c>
      <c r="G251" s="2">
        <v>1089</v>
      </c>
    </row>
    <row r="252" spans="2:7" s="4" customFormat="1" ht="9.75" customHeight="1">
      <c r="B252" s="6" t="s">
        <v>107</v>
      </c>
      <c r="C252" s="4">
        <f>C251/427764</f>
        <v>0.48119757623362414</v>
      </c>
      <c r="D252" s="4">
        <f>D251/427764</f>
        <v>0.4579978679832805</v>
      </c>
      <c r="E252" s="4">
        <f>E251/427764</f>
        <v>0.01505970581909651</v>
      </c>
      <c r="F252" s="4">
        <f>F251/427764</f>
        <v>0.04319905368380696</v>
      </c>
      <c r="G252" s="4">
        <f>G251/427764</f>
        <v>0.0025457962801918813</v>
      </c>
    </row>
    <row r="253" spans="2:7" ht="4.5" customHeight="1">
      <c r="B253" s="7"/>
      <c r="C253" s="2"/>
      <c r="D253" s="2"/>
      <c r="E253" s="2"/>
      <c r="F253" s="2"/>
      <c r="G253" s="2"/>
    </row>
    <row r="254" spans="1:7" ht="9.75" customHeight="1">
      <c r="A254" s="3" t="s">
        <v>101</v>
      </c>
      <c r="B254" s="7"/>
      <c r="C254" s="2"/>
      <c r="D254" s="2"/>
      <c r="E254" s="2"/>
      <c r="F254" s="2"/>
      <c r="G254" s="2"/>
    </row>
    <row r="255" spans="2:7" ht="9.75" customHeight="1">
      <c r="B255" s="5" t="s">
        <v>91</v>
      </c>
      <c r="C255" s="2">
        <v>211501</v>
      </c>
      <c r="D255" s="2">
        <v>185754</v>
      </c>
      <c r="E255" s="2">
        <v>6351</v>
      </c>
      <c r="F255" s="2">
        <v>17652</v>
      </c>
      <c r="G255" s="2">
        <v>1361</v>
      </c>
    </row>
    <row r="256" spans="1:7" ht="9.75" customHeight="1">
      <c r="A256" s="3" t="s">
        <v>106</v>
      </c>
      <c r="C256" s="2">
        <v>211501</v>
      </c>
      <c r="D256" s="2">
        <v>185754</v>
      </c>
      <c r="E256" s="2">
        <v>6351</v>
      </c>
      <c r="F256" s="2">
        <v>17652</v>
      </c>
      <c r="G256" s="2">
        <v>1361</v>
      </c>
    </row>
    <row r="257" spans="2:7" s="4" customFormat="1" ht="9.75" customHeight="1">
      <c r="B257" s="6" t="s">
        <v>107</v>
      </c>
      <c r="C257" s="4">
        <f>C256/422619</f>
        <v>0.5004531268116199</v>
      </c>
      <c r="D257" s="4">
        <f>D256/422619</f>
        <v>0.4395306410738751</v>
      </c>
      <c r="E257" s="4">
        <f>E256/422619</f>
        <v>0.015027720003123381</v>
      </c>
      <c r="F257" s="4">
        <f>F256/422619</f>
        <v>0.04176811738232308</v>
      </c>
      <c r="G257" s="4">
        <f>G256/422619</f>
        <v>0.003220394729058561</v>
      </c>
    </row>
    <row r="258" spans="2:7" ht="4.5" customHeight="1">
      <c r="B258" s="7"/>
      <c r="C258" s="2"/>
      <c r="D258" s="2"/>
      <c r="E258" s="2"/>
      <c r="F258" s="2"/>
      <c r="G258" s="2"/>
    </row>
    <row r="259" spans="1:7" ht="9.75" customHeight="1">
      <c r="A259" s="3" t="s">
        <v>102</v>
      </c>
      <c r="B259" s="7"/>
      <c r="C259" s="2"/>
      <c r="D259" s="2"/>
      <c r="E259" s="2"/>
      <c r="F259" s="2"/>
      <c r="G259" s="2"/>
    </row>
    <row r="260" spans="2:7" ht="9.75" customHeight="1">
      <c r="B260" s="5" t="s">
        <v>99</v>
      </c>
      <c r="C260" s="2">
        <v>176624</v>
      </c>
      <c r="D260" s="2">
        <v>197842</v>
      </c>
      <c r="E260" s="2">
        <v>5851</v>
      </c>
      <c r="F260" s="2">
        <v>16714</v>
      </c>
      <c r="G260" s="2">
        <v>906</v>
      </c>
    </row>
    <row r="261" spans="1:7" ht="9.75" customHeight="1">
      <c r="A261" s="3" t="s">
        <v>106</v>
      </c>
      <c r="C261" s="2">
        <v>176624</v>
      </c>
      <c r="D261" s="2">
        <v>197842</v>
      </c>
      <c r="E261" s="2">
        <v>5851</v>
      </c>
      <c r="F261" s="2">
        <v>16714</v>
      </c>
      <c r="G261" s="2">
        <v>906</v>
      </c>
    </row>
    <row r="262" spans="2:7" s="4" customFormat="1" ht="9.75" customHeight="1">
      <c r="B262" s="6" t="s">
        <v>107</v>
      </c>
      <c r="C262" s="4">
        <f>C261/397937</f>
        <v>0.4438491520014475</v>
      </c>
      <c r="D262" s="4">
        <f>D261/397937</f>
        <v>0.49716914989056055</v>
      </c>
      <c r="E262" s="4">
        <f>E261/397937</f>
        <v>0.014703332437044055</v>
      </c>
      <c r="F262" s="4">
        <f>F261/397937</f>
        <v>0.04200162337254389</v>
      </c>
      <c r="G262" s="4">
        <f>G261/397937</f>
        <v>0.0022767422984040185</v>
      </c>
    </row>
    <row r="263" spans="2:7" ht="4.5" customHeight="1">
      <c r="B263" s="7"/>
      <c r="C263" s="2"/>
      <c r="D263" s="2"/>
      <c r="E263" s="2"/>
      <c r="F263" s="2"/>
      <c r="G263" s="2"/>
    </row>
    <row r="264" spans="1:7" ht="9.75" customHeight="1">
      <c r="A264" s="3" t="s">
        <v>103</v>
      </c>
      <c r="B264" s="7"/>
      <c r="C264" s="2"/>
      <c r="D264" s="2"/>
      <c r="E264" s="2"/>
      <c r="F264" s="2"/>
      <c r="G264" s="2"/>
    </row>
    <row r="265" spans="2:7" ht="9.75" customHeight="1">
      <c r="B265" s="5" t="s">
        <v>99</v>
      </c>
      <c r="C265" s="2">
        <v>278594</v>
      </c>
      <c r="D265" s="2">
        <v>131809</v>
      </c>
      <c r="E265" s="2">
        <v>8560</v>
      </c>
      <c r="F265" s="2">
        <v>18607</v>
      </c>
      <c r="G265" s="2">
        <v>825</v>
      </c>
    </row>
    <row r="266" spans="1:7" ht="9.75" customHeight="1">
      <c r="A266" s="3" t="s">
        <v>106</v>
      </c>
      <c r="C266" s="2">
        <v>278594</v>
      </c>
      <c r="D266" s="2">
        <v>131809</v>
      </c>
      <c r="E266" s="2">
        <v>8560</v>
      </c>
      <c r="F266" s="2">
        <v>18607</v>
      </c>
      <c r="G266" s="2">
        <v>825</v>
      </c>
    </row>
    <row r="267" spans="2:7" s="4" customFormat="1" ht="9.75" customHeight="1">
      <c r="B267" s="6" t="s">
        <v>107</v>
      </c>
      <c r="C267" s="4">
        <f>C266/438395</f>
        <v>0.6354862623889415</v>
      </c>
      <c r="D267" s="4">
        <f>D266/438395</f>
        <v>0.300662644418846</v>
      </c>
      <c r="E267" s="4">
        <f>E266/438395</f>
        <v>0.019525770138801767</v>
      </c>
      <c r="F267" s="4">
        <f>F266/438395</f>
        <v>0.042443458524846316</v>
      </c>
      <c r="G267" s="4">
        <f>G266/438395</f>
        <v>0.0018818645285644225</v>
      </c>
    </row>
    <row r="268" spans="2:7" ht="4.5" customHeight="1">
      <c r="B268" s="7"/>
      <c r="C268" s="2"/>
      <c r="D268" s="2"/>
      <c r="E268" s="2"/>
      <c r="F268" s="2"/>
      <c r="G268" s="2"/>
    </row>
    <row r="269" spans="1:7" ht="9.75" customHeight="1">
      <c r="A269" s="3" t="s">
        <v>105</v>
      </c>
      <c r="B269" s="7"/>
      <c r="C269" s="2"/>
      <c r="D269" s="2"/>
      <c r="E269" s="2"/>
      <c r="F269" s="2"/>
      <c r="G269" s="2"/>
    </row>
    <row r="270" spans="2:7" ht="9.75" customHeight="1">
      <c r="B270" s="5" t="s">
        <v>104</v>
      </c>
      <c r="C270" s="2">
        <v>32667</v>
      </c>
      <c r="D270" s="2">
        <v>12704</v>
      </c>
      <c r="E270" s="2">
        <v>745</v>
      </c>
      <c r="F270" s="2">
        <v>1221</v>
      </c>
      <c r="G270" s="2">
        <v>339</v>
      </c>
    </row>
    <row r="271" spans="2:7" ht="9.75" customHeight="1">
      <c r="B271" s="5" t="s">
        <v>99</v>
      </c>
      <c r="C271" s="2">
        <v>173749</v>
      </c>
      <c r="D271" s="2">
        <v>66218</v>
      </c>
      <c r="E271" s="2">
        <v>4750</v>
      </c>
      <c r="F271" s="2">
        <v>7366</v>
      </c>
      <c r="G271" s="2">
        <v>1215</v>
      </c>
    </row>
    <row r="272" spans="1:7" ht="9.75" customHeight="1">
      <c r="A272" s="3" t="s">
        <v>106</v>
      </c>
      <c r="C272" s="2">
        <v>206416</v>
      </c>
      <c r="D272" s="2">
        <v>78922</v>
      </c>
      <c r="E272" s="2">
        <v>5495</v>
      </c>
      <c r="F272" s="2">
        <v>8587</v>
      </c>
      <c r="G272" s="2">
        <v>1554</v>
      </c>
    </row>
    <row r="273" spans="2:7" s="4" customFormat="1" ht="9.75" customHeight="1">
      <c r="B273" s="6" t="s">
        <v>107</v>
      </c>
      <c r="C273" s="4">
        <f>C272/300974</f>
        <v>0.6858266827034893</v>
      </c>
      <c r="D273" s="4">
        <f>D272/300974</f>
        <v>0.26222198595227497</v>
      </c>
      <c r="E273" s="4">
        <f>E272/300974</f>
        <v>0.01825739100387409</v>
      </c>
      <c r="F273" s="4">
        <f>F272/300974</f>
        <v>0.028530703648820165</v>
      </c>
      <c r="G273" s="4">
        <f>G272/300974</f>
        <v>0.005163236691541462</v>
      </c>
    </row>
    <row r="274" spans="2:7" ht="4.5" customHeight="1">
      <c r="B274" s="7"/>
      <c r="C274" s="2"/>
      <c r="D274" s="2"/>
      <c r="E274" s="2"/>
      <c r="F274" s="2"/>
      <c r="G274" s="2"/>
    </row>
    <row r="275" spans="2:7" ht="9.75" customHeight="1">
      <c r="B275" s="7"/>
      <c r="C275" s="2"/>
      <c r="D275" s="2"/>
      <c r="E275" s="2"/>
      <c r="F275" s="2"/>
      <c r="G275" s="2"/>
    </row>
  </sheetData>
  <sheetProtection/>
  <printOptions/>
  <pageMargins left="0.9" right="0.9" top="1" bottom="0.8" header="0.55" footer="0.55"/>
  <pageSetup firstPageNumber="39" useFirstPageNumber="1" fitToHeight="0" fitToWidth="0" horizontalDpi="600" verticalDpi="600" orientation="portrait" r:id="rId1"/>
  <headerFooter alignWithMargins="0">
    <oddHeader>&amp;C&amp;"Arial,Bold"Supplement to the Statement of Vote
Counties by State Senate Districts for President</oddHeader>
    <oddFooter>&amp;C&amp;"Arial,Bold"&amp;8&amp;P</oddFooter>
  </headerFooter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2017-03-08T22:35:37Z</cp:lastPrinted>
  <dcterms:created xsi:type="dcterms:W3CDTF">2017-02-06T22:51:06Z</dcterms:created>
  <dcterms:modified xsi:type="dcterms:W3CDTF">2017-03-24T18:03:16Z</dcterms:modified>
  <cp:category/>
  <cp:version/>
  <cp:contentType/>
  <cp:contentStatus/>
</cp:coreProperties>
</file>