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oswebdev\transmit\cdn\elections\sov\2021-recall\ssov\"/>
    </mc:Choice>
  </mc:AlternateContent>
  <xr:revisionPtr revIDLastSave="0" documentId="8_{BE557B9A-1572-407F-804B-50B9AF60A3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SOV Recall Contest SD Export" sheetId="1" r:id="rId1"/>
  </sheets>
  <definedNames>
    <definedName name="_xlnm.Print_Area" localSheetId="0">'SSOV Recall Contest SD Export'!$A$1:$G$273</definedName>
    <definedName name="_xlnm.Print_Titles" localSheetId="0">'SSOV Recall Contest SD Export'!$A:$B,'SSOV Recall Contest SD Export'!$1:$2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3" i="1" l="1"/>
  <c r="C273" i="1"/>
  <c r="D267" i="1"/>
  <c r="C267" i="1"/>
  <c r="D262" i="1"/>
  <c r="C262" i="1"/>
  <c r="D257" i="1"/>
  <c r="C257" i="1"/>
  <c r="D252" i="1"/>
  <c r="C252" i="1"/>
  <c r="D246" i="1"/>
  <c r="C246" i="1"/>
  <c r="D241" i="1"/>
  <c r="C241" i="1"/>
  <c r="D235" i="1"/>
  <c r="C235" i="1"/>
  <c r="D230" i="1"/>
  <c r="C230" i="1"/>
  <c r="D224" i="1"/>
  <c r="C224" i="1"/>
  <c r="D219" i="1"/>
  <c r="C219" i="1"/>
  <c r="D214" i="1"/>
  <c r="C214" i="1"/>
  <c r="D207" i="1"/>
  <c r="C207" i="1"/>
  <c r="D202" i="1"/>
  <c r="C202" i="1"/>
  <c r="D196" i="1"/>
  <c r="C196" i="1"/>
  <c r="D191" i="1"/>
  <c r="C191" i="1"/>
  <c r="D185" i="1"/>
  <c r="C185" i="1"/>
  <c r="D180" i="1"/>
  <c r="C180" i="1"/>
  <c r="D173" i="1"/>
  <c r="C173" i="1"/>
  <c r="D168" i="1"/>
  <c r="C168" i="1"/>
  <c r="D162" i="1"/>
  <c r="C162" i="1"/>
  <c r="D156" i="1"/>
  <c r="C156" i="1"/>
  <c r="D150" i="1"/>
  <c r="C150" i="1"/>
  <c r="D145" i="1"/>
  <c r="C145" i="1"/>
  <c r="D137" i="1"/>
  <c r="C137" i="1"/>
  <c r="D130" i="1"/>
  <c r="C130" i="1"/>
  <c r="D125" i="1"/>
  <c r="C125" i="1"/>
  <c r="D117" i="1"/>
  <c r="C117" i="1"/>
  <c r="D111" i="1"/>
  <c r="C111" i="1"/>
  <c r="D101" i="1"/>
  <c r="C101" i="1"/>
  <c r="D95" i="1"/>
  <c r="C95" i="1"/>
  <c r="D89" i="1"/>
  <c r="C89" i="1"/>
  <c r="D83" i="1"/>
  <c r="C83" i="1"/>
  <c r="D68" i="1"/>
  <c r="C68" i="1"/>
  <c r="D62" i="1"/>
  <c r="C62" i="1"/>
  <c r="D56" i="1"/>
  <c r="C56" i="1"/>
  <c r="D49" i="1"/>
  <c r="C49" i="1"/>
  <c r="D37" i="1"/>
  <c r="C37" i="1"/>
  <c r="D27" i="1"/>
  <c r="C27" i="1"/>
  <c r="D16" i="1"/>
  <c r="C16" i="1"/>
</calcChain>
</file>

<file path=xl/sharedStrings.xml><?xml version="1.0" encoding="utf-8"?>
<sst xmlns="http://schemas.openxmlformats.org/spreadsheetml/2006/main" count="235" uniqueCount="103">
  <si>
    <t>Shall Gavin Newsom Be Recalled (Removed) From the Office of Governor?</t>
  </si>
  <si>
    <t>Yes</t>
  </si>
  <si>
    <t>No</t>
  </si>
  <si>
    <t>Alpine</t>
  </si>
  <si>
    <t>El Dorado</t>
  </si>
  <si>
    <t>Lassen</t>
  </si>
  <si>
    <t>Modoc</t>
  </si>
  <si>
    <t>Nevada</t>
  </si>
  <si>
    <t>Placer</t>
  </si>
  <si>
    <t>Sacramento</t>
  </si>
  <si>
    <t>Shasta</t>
  </si>
  <si>
    <t>Sierra</t>
  </si>
  <si>
    <t>Siskiyou</t>
  </si>
  <si>
    <t>State Senate 1</t>
  </si>
  <si>
    <t>Del Norte</t>
  </si>
  <si>
    <t>Humboldt</t>
  </si>
  <si>
    <t>Lake</t>
  </si>
  <si>
    <t>Marin</t>
  </si>
  <si>
    <t>Mendocino</t>
  </si>
  <si>
    <t>Sonoma</t>
  </si>
  <si>
    <t>Trinity</t>
  </si>
  <si>
    <t>State Senate 2</t>
  </si>
  <si>
    <t>Contra Costa</t>
  </si>
  <si>
    <t>Napa</t>
  </si>
  <si>
    <t>Solano</t>
  </si>
  <si>
    <t>Yolo</t>
  </si>
  <si>
    <t>State Senate 3</t>
  </si>
  <si>
    <t>Butte</t>
  </si>
  <si>
    <t>Colusa</t>
  </si>
  <si>
    <t>Glenn</t>
  </si>
  <si>
    <t>Sutter</t>
  </si>
  <si>
    <t>Tehama</t>
  </si>
  <si>
    <t>Yuba</t>
  </si>
  <si>
    <t>State Senate 4</t>
  </si>
  <si>
    <t>San Joaquin</t>
  </si>
  <si>
    <t>Stanislaus</t>
  </si>
  <si>
    <t>State Senate 5</t>
  </si>
  <si>
    <t>State Senate 6</t>
  </si>
  <si>
    <t>Alameda</t>
  </si>
  <si>
    <t>State Senate 7</t>
  </si>
  <si>
    <t>Amador</t>
  </si>
  <si>
    <t>Calaveras</t>
  </si>
  <si>
    <t>Fresno</t>
  </si>
  <si>
    <t>Inyo</t>
  </si>
  <si>
    <t>Madera</t>
  </si>
  <si>
    <t>Mariposa</t>
  </si>
  <si>
    <t>Mono</t>
  </si>
  <si>
    <t>Tulare</t>
  </si>
  <si>
    <t>Tuolumne</t>
  </si>
  <si>
    <t>State Senate 8</t>
  </si>
  <si>
    <t>State Senate 9</t>
  </si>
  <si>
    <t>Santa Clara</t>
  </si>
  <si>
    <t>State Senate 10</t>
  </si>
  <si>
    <t>San Francisco</t>
  </si>
  <si>
    <t>San Mateo</t>
  </si>
  <si>
    <t>State Senate 11</t>
  </si>
  <si>
    <t>Merced</t>
  </si>
  <si>
    <t>Monterey</t>
  </si>
  <si>
    <t>San Benito</t>
  </si>
  <si>
    <t>State Senate 12</t>
  </si>
  <si>
    <t>State Senate 13</t>
  </si>
  <si>
    <t>Kern</t>
  </si>
  <si>
    <t>Kings</t>
  </si>
  <si>
    <t>State Senate 14</t>
  </si>
  <si>
    <t>State Senate 15</t>
  </si>
  <si>
    <t>San Bernardino</t>
  </si>
  <si>
    <t>State Senate 16</t>
  </si>
  <si>
    <t>San Luis Obispo</t>
  </si>
  <si>
    <t>Santa Cruz</t>
  </si>
  <si>
    <t>State Senate 17</t>
  </si>
  <si>
    <t>Los Angeles</t>
  </si>
  <si>
    <t>State Senate 18</t>
  </si>
  <si>
    <t>Santa Barbara</t>
  </si>
  <si>
    <t>Ventura</t>
  </si>
  <si>
    <t>State Senate 19</t>
  </si>
  <si>
    <t>State Senate 20</t>
  </si>
  <si>
    <t>State Senate 21</t>
  </si>
  <si>
    <t>State Senate 22</t>
  </si>
  <si>
    <t>Riverside</t>
  </si>
  <si>
    <t>State Senate 23</t>
  </si>
  <si>
    <t>State Senate 24</t>
  </si>
  <si>
    <t>State Senate 25</t>
  </si>
  <si>
    <t>State Senate 26</t>
  </si>
  <si>
    <t>State Senate 27</t>
  </si>
  <si>
    <t>State Senate 28</t>
  </si>
  <si>
    <t>Orange</t>
  </si>
  <si>
    <t>State Senate 29</t>
  </si>
  <si>
    <t>State Senate 30</t>
  </si>
  <si>
    <t>State Senate 31</t>
  </si>
  <si>
    <t>State Senate 32</t>
  </si>
  <si>
    <t>State Senate 33</t>
  </si>
  <si>
    <t>State Senate 34</t>
  </si>
  <si>
    <t>State Senate 35</t>
  </si>
  <si>
    <t>San Diego</t>
  </si>
  <si>
    <t>State Senate 36</t>
  </si>
  <si>
    <t>State Senate 37</t>
  </si>
  <si>
    <t>State Senate 38</t>
  </si>
  <si>
    <t>State Senate 39</t>
  </si>
  <si>
    <t>Imperial</t>
  </si>
  <si>
    <t>State Senate 40</t>
  </si>
  <si>
    <t>District Totals</t>
  </si>
  <si>
    <t>Percent</t>
  </si>
  <si>
    <r>
      <t>Plumas</t>
    </r>
    <r>
      <rPr>
        <vertAlign val="superscript"/>
        <sz val="7.5"/>
        <color rgb="FF00000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</si>
</sst>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0"/>
      <color rgb="FF000000"/>
      <name val="Arial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vertAlign val="superscript"/>
      <sz val="7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right"/>
    </xf>
    <xf numFmtId="0" fontId="1" fillId="0" borderId="0" xfId="0" applyFont="1"/>
    <xf numFmtId="49" fontId="2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 wrapText="1"/>
    </xf>
    <xf numFmtId="49" fontId="1" fillId="2" borderId="0" xfId="0" applyNumberFormat="1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Border="1" applyAlignment="1">
      <alignment horizontal="right" wrapText="1"/>
    </xf>
    <xf numFmtId="49" fontId="2" fillId="2" borderId="0" xfId="0" applyNumberFormat="1" applyFont="1" applyFill="1" applyBorder="1" applyAlignment="1">
      <alignment horizontal="right" wrapText="1"/>
    </xf>
    <xf numFmtId="49" fontId="2" fillId="2" borderId="0" xfId="0" applyNumberFormat="1" applyFont="1" applyFill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5"/>
  <sheetViews>
    <sheetView tabSelected="1" view="pageLayout" topLeftCell="A40" zoomScaleNormal="100" workbookViewId="0">
      <selection activeCell="B1" sqref="B1:G1"/>
    </sheetView>
  </sheetViews>
  <sheetFormatPr defaultColWidth="7.77734375" defaultRowHeight="10.050000000000001" customHeight="1" x14ac:dyDescent="0.2"/>
  <cols>
    <col min="1" max="1" width="2.77734375" style="5" customWidth="1"/>
    <col min="2" max="2" width="20.77734375" style="13" customWidth="1"/>
    <col min="3" max="4" width="7.77734375" style="5"/>
    <col min="5" max="5" width="13.88671875" style="5" customWidth="1"/>
    <col min="6" max="16384" width="7.77734375" style="5"/>
  </cols>
  <sheetData>
    <row r="1" spans="1:7" s="14" customFormat="1" ht="30" customHeight="1" x14ac:dyDescent="0.2">
      <c r="B1" s="17" t="s">
        <v>0</v>
      </c>
      <c r="C1" s="17"/>
      <c r="D1" s="17"/>
      <c r="E1" s="17"/>
      <c r="F1" s="17"/>
      <c r="G1" s="17"/>
    </row>
    <row r="2" spans="1:7" s="15" customFormat="1" ht="10.050000000000001" customHeight="1" x14ac:dyDescent="0.2">
      <c r="C2" s="16" t="s">
        <v>1</v>
      </c>
      <c r="D2" s="16" t="s">
        <v>2</v>
      </c>
    </row>
    <row r="3" spans="1:7" s="1" customFormat="1" ht="10.050000000000001" customHeight="1" x14ac:dyDescent="0.2">
      <c r="A3" s="3" t="s">
        <v>13</v>
      </c>
      <c r="B3" s="9"/>
      <c r="C3" s="2"/>
      <c r="D3" s="2"/>
    </row>
    <row r="4" spans="1:7" s="1" customFormat="1" ht="10.050000000000001" customHeight="1" x14ac:dyDescent="0.2">
      <c r="B4" s="10" t="s">
        <v>3</v>
      </c>
      <c r="C4" s="4">
        <v>225</v>
      </c>
      <c r="D4" s="4">
        <v>354</v>
      </c>
    </row>
    <row r="5" spans="1:7" s="1" customFormat="1" ht="10.050000000000001" customHeight="1" x14ac:dyDescent="0.2">
      <c r="B5" s="10" t="s">
        <v>4</v>
      </c>
      <c r="C5" s="4">
        <v>58393</v>
      </c>
      <c r="D5" s="4">
        <v>39907</v>
      </c>
    </row>
    <row r="6" spans="1:7" s="1" customFormat="1" ht="10.050000000000001" customHeight="1" x14ac:dyDescent="0.2">
      <c r="B6" s="10" t="s">
        <v>5</v>
      </c>
      <c r="C6" s="4">
        <v>8538</v>
      </c>
      <c r="D6" s="4">
        <v>1604</v>
      </c>
    </row>
    <row r="7" spans="1:7" s="1" customFormat="1" ht="10.050000000000001" customHeight="1" x14ac:dyDescent="0.2">
      <c r="B7" s="10" t="s">
        <v>6</v>
      </c>
      <c r="C7" s="4">
        <v>2593</v>
      </c>
      <c r="D7" s="4">
        <v>730</v>
      </c>
    </row>
    <row r="8" spans="1:7" s="1" customFormat="1" ht="10.050000000000001" customHeight="1" x14ac:dyDescent="0.2">
      <c r="B8" s="10" t="s">
        <v>7</v>
      </c>
      <c r="C8" s="4">
        <v>25426</v>
      </c>
      <c r="D8" s="4">
        <v>29851</v>
      </c>
    </row>
    <row r="9" spans="1:7" s="1" customFormat="1" ht="10.050000000000001" customHeight="1" x14ac:dyDescent="0.2">
      <c r="B9" s="10" t="s">
        <v>8</v>
      </c>
      <c r="C9" s="4">
        <v>74548</v>
      </c>
      <c r="D9" s="4">
        <v>52530</v>
      </c>
    </row>
    <row r="10" spans="1:7" s="1" customFormat="1" ht="10.050000000000001" customHeight="1" x14ac:dyDescent="0.2">
      <c r="B10" s="10" t="s">
        <v>102</v>
      </c>
      <c r="C10" s="4">
        <v>5843</v>
      </c>
      <c r="D10" s="4">
        <v>3408</v>
      </c>
    </row>
    <row r="11" spans="1:7" s="1" customFormat="1" ht="10.050000000000001" customHeight="1" x14ac:dyDescent="0.2">
      <c r="B11" s="10" t="s">
        <v>9</v>
      </c>
      <c r="C11" s="4">
        <v>39432</v>
      </c>
      <c r="D11" s="4">
        <v>36356</v>
      </c>
    </row>
    <row r="12" spans="1:7" s="1" customFormat="1" ht="10.050000000000001" customHeight="1" x14ac:dyDescent="0.2">
      <c r="B12" s="10" t="s">
        <v>10</v>
      </c>
      <c r="C12" s="4">
        <v>51608</v>
      </c>
      <c r="D12" s="4">
        <v>22592</v>
      </c>
    </row>
    <row r="13" spans="1:7" s="1" customFormat="1" ht="10.050000000000001" customHeight="1" x14ac:dyDescent="0.2">
      <c r="B13" s="10" t="s">
        <v>11</v>
      </c>
      <c r="C13" s="4">
        <v>1065</v>
      </c>
      <c r="D13" s="4">
        <v>616</v>
      </c>
    </row>
    <row r="14" spans="1:7" s="1" customFormat="1" ht="10.050000000000001" customHeight="1" x14ac:dyDescent="0.2">
      <c r="B14" s="10" t="s">
        <v>12</v>
      </c>
      <c r="C14" s="4">
        <v>11295</v>
      </c>
      <c r="D14" s="4">
        <v>6961</v>
      </c>
    </row>
    <row r="15" spans="1:7" s="1" customFormat="1" ht="10.050000000000001" customHeight="1" x14ac:dyDescent="0.2">
      <c r="A15" s="6" t="s">
        <v>100</v>
      </c>
      <c r="B15" s="10"/>
      <c r="C15" s="4">
        <v>278966</v>
      </c>
      <c r="D15" s="4">
        <v>194909</v>
      </c>
    </row>
    <row r="16" spans="1:7" s="7" customFormat="1" ht="10.050000000000001" customHeight="1" x14ac:dyDescent="0.2">
      <c r="B16" s="11" t="s">
        <v>101</v>
      </c>
      <c r="C16" s="8">
        <f>C15/ 473875</f>
        <v>0.58869111052492751</v>
      </c>
      <c r="D16" s="8">
        <f>D15/ 473875</f>
        <v>0.41130888947507255</v>
      </c>
    </row>
    <row r="17" spans="1:4" s="1" customFormat="1" ht="4.95" customHeight="1" x14ac:dyDescent="0.2">
      <c r="B17" s="12"/>
      <c r="C17" s="4"/>
      <c r="D17" s="4"/>
    </row>
    <row r="18" spans="1:4" s="1" customFormat="1" ht="10.050000000000001" customHeight="1" x14ac:dyDescent="0.2">
      <c r="A18" s="3" t="s">
        <v>21</v>
      </c>
      <c r="B18" s="12"/>
      <c r="C18" s="4"/>
      <c r="D18" s="4"/>
    </row>
    <row r="19" spans="1:4" s="1" customFormat="1" ht="10.050000000000001" customHeight="1" x14ac:dyDescent="0.2">
      <c r="B19" s="10" t="s">
        <v>14</v>
      </c>
      <c r="C19" s="4">
        <v>5243</v>
      </c>
      <c r="D19" s="4">
        <v>3505</v>
      </c>
    </row>
    <row r="20" spans="1:4" s="1" customFormat="1" ht="10.050000000000001" customHeight="1" x14ac:dyDescent="0.2">
      <c r="B20" s="10" t="s">
        <v>15</v>
      </c>
      <c r="C20" s="4">
        <v>18621</v>
      </c>
      <c r="D20" s="4">
        <v>33164</v>
      </c>
    </row>
    <row r="21" spans="1:4" s="1" customFormat="1" ht="10.050000000000001" customHeight="1" x14ac:dyDescent="0.2">
      <c r="B21" s="10" t="s">
        <v>16</v>
      </c>
      <c r="C21" s="4">
        <v>10923</v>
      </c>
      <c r="D21" s="4">
        <v>11367</v>
      </c>
    </row>
    <row r="22" spans="1:4" s="1" customFormat="1" ht="10.050000000000001" customHeight="1" x14ac:dyDescent="0.2">
      <c r="B22" s="10" t="s">
        <v>17</v>
      </c>
      <c r="C22" s="4">
        <v>24273</v>
      </c>
      <c r="D22" s="4">
        <v>108599</v>
      </c>
    </row>
    <row r="23" spans="1:4" s="1" customFormat="1" ht="10.050000000000001" customHeight="1" x14ac:dyDescent="0.2">
      <c r="B23" s="10" t="s">
        <v>18</v>
      </c>
      <c r="C23" s="4">
        <v>12075</v>
      </c>
      <c r="D23" s="4">
        <v>22093</v>
      </c>
    </row>
    <row r="24" spans="1:4" s="1" customFormat="1" ht="10.050000000000001" customHeight="1" x14ac:dyDescent="0.2">
      <c r="B24" s="10" t="s">
        <v>19</v>
      </c>
      <c r="C24" s="4">
        <v>39307</v>
      </c>
      <c r="D24" s="4">
        <v>112087</v>
      </c>
    </row>
    <row r="25" spans="1:4" s="1" customFormat="1" ht="10.050000000000001" customHeight="1" x14ac:dyDescent="0.2">
      <c r="B25" s="10" t="s">
        <v>20</v>
      </c>
      <c r="C25" s="4">
        <v>2699</v>
      </c>
      <c r="D25" s="4">
        <v>2106</v>
      </c>
    </row>
    <row r="26" spans="1:4" s="1" customFormat="1" ht="10.050000000000001" customHeight="1" x14ac:dyDescent="0.2">
      <c r="A26" s="6" t="s">
        <v>100</v>
      </c>
      <c r="B26" s="10"/>
      <c r="C26" s="4">
        <v>113141</v>
      </c>
      <c r="D26" s="4">
        <v>292921</v>
      </c>
    </row>
    <row r="27" spans="1:4" s="7" customFormat="1" ht="10.050000000000001" customHeight="1" x14ac:dyDescent="0.2">
      <c r="B27" s="11" t="s">
        <v>101</v>
      </c>
      <c r="C27" s="8">
        <f>C26/ 406062</f>
        <v>0.27862986440494308</v>
      </c>
      <c r="D27" s="8">
        <f>D26/ 406062</f>
        <v>0.72137013559505692</v>
      </c>
    </row>
    <row r="28" spans="1:4" s="1" customFormat="1" ht="4.95" customHeight="1" x14ac:dyDescent="0.2">
      <c r="B28" s="12"/>
      <c r="C28" s="4"/>
      <c r="D28" s="4"/>
    </row>
    <row r="29" spans="1:4" s="1" customFormat="1" ht="10.050000000000001" customHeight="1" x14ac:dyDescent="0.2">
      <c r="A29" s="3" t="s">
        <v>26</v>
      </c>
      <c r="B29" s="12"/>
      <c r="C29" s="4"/>
      <c r="D29" s="4"/>
    </row>
    <row r="30" spans="1:4" s="1" customFormat="1" ht="10.050000000000001" customHeight="1" x14ac:dyDescent="0.2">
      <c r="B30" s="10" t="s">
        <v>22</v>
      </c>
      <c r="C30" s="4">
        <v>11772</v>
      </c>
      <c r="D30" s="4">
        <v>28466</v>
      </c>
    </row>
    <row r="31" spans="1:4" s="1" customFormat="1" ht="10.050000000000001" customHeight="1" x14ac:dyDescent="0.2">
      <c r="B31" s="10" t="s">
        <v>23</v>
      </c>
      <c r="C31" s="4">
        <v>18681</v>
      </c>
      <c r="D31" s="4">
        <v>38948</v>
      </c>
    </row>
    <row r="32" spans="1:4" s="1" customFormat="1" ht="10.050000000000001" customHeight="1" x14ac:dyDescent="0.2">
      <c r="B32" s="10" t="s">
        <v>9</v>
      </c>
      <c r="C32" s="4">
        <v>1386</v>
      </c>
      <c r="D32" s="4">
        <v>1056</v>
      </c>
    </row>
    <row r="33" spans="1:4" s="1" customFormat="1" ht="10.050000000000001" customHeight="1" x14ac:dyDescent="0.2">
      <c r="B33" s="10" t="s">
        <v>24</v>
      </c>
      <c r="C33" s="4">
        <v>58372</v>
      </c>
      <c r="D33" s="4">
        <v>97935</v>
      </c>
    </row>
    <row r="34" spans="1:4" s="1" customFormat="1" ht="10.050000000000001" customHeight="1" x14ac:dyDescent="0.2">
      <c r="B34" s="10" t="s">
        <v>19</v>
      </c>
      <c r="C34" s="4">
        <v>18112</v>
      </c>
      <c r="D34" s="4">
        <v>48515</v>
      </c>
    </row>
    <row r="35" spans="1:4" s="1" customFormat="1" ht="10.050000000000001" customHeight="1" x14ac:dyDescent="0.2">
      <c r="B35" s="10" t="s">
        <v>25</v>
      </c>
      <c r="C35" s="4">
        <v>17811</v>
      </c>
      <c r="D35" s="4">
        <v>41247</v>
      </c>
    </row>
    <row r="36" spans="1:4" s="1" customFormat="1" ht="10.050000000000001" customHeight="1" x14ac:dyDescent="0.2">
      <c r="A36" s="6" t="s">
        <v>100</v>
      </c>
      <c r="B36" s="10"/>
      <c r="C36" s="4">
        <v>126134</v>
      </c>
      <c r="D36" s="4">
        <v>256167</v>
      </c>
    </row>
    <row r="37" spans="1:4" s="7" customFormat="1" ht="10.050000000000001" customHeight="1" x14ac:dyDescent="0.2">
      <c r="B37" s="11" t="s">
        <v>101</v>
      </c>
      <c r="C37" s="8">
        <f>C36/ 382301</f>
        <v>0.32993374330697539</v>
      </c>
      <c r="D37" s="8">
        <f>D36/ 382301</f>
        <v>0.67006625669302455</v>
      </c>
    </row>
    <row r="38" spans="1:4" s="1" customFormat="1" ht="4.95" customHeight="1" x14ac:dyDescent="0.2">
      <c r="B38" s="12"/>
      <c r="C38" s="4"/>
      <c r="D38" s="4"/>
    </row>
    <row r="39" spans="1:4" s="1" customFormat="1" ht="10.050000000000001" customHeight="1" x14ac:dyDescent="0.2">
      <c r="A39" s="3" t="s">
        <v>33</v>
      </c>
      <c r="B39" s="12"/>
      <c r="C39" s="4"/>
      <c r="D39" s="4"/>
    </row>
    <row r="40" spans="1:4" s="1" customFormat="1" ht="10.050000000000001" customHeight="1" x14ac:dyDescent="0.2">
      <c r="B40" s="10" t="s">
        <v>27</v>
      </c>
      <c r="C40" s="4">
        <v>43129</v>
      </c>
      <c r="D40" s="4">
        <v>36128</v>
      </c>
    </row>
    <row r="41" spans="1:4" s="1" customFormat="1" ht="10.050000000000001" customHeight="1" x14ac:dyDescent="0.2">
      <c r="B41" s="10" t="s">
        <v>28</v>
      </c>
      <c r="C41" s="4">
        <v>4037</v>
      </c>
      <c r="D41" s="4">
        <v>2027</v>
      </c>
    </row>
    <row r="42" spans="1:4" s="1" customFormat="1" ht="10.050000000000001" customHeight="1" x14ac:dyDescent="0.2">
      <c r="B42" s="10" t="s">
        <v>29</v>
      </c>
      <c r="C42" s="4">
        <v>6331</v>
      </c>
      <c r="D42" s="4">
        <v>2485</v>
      </c>
    </row>
    <row r="43" spans="1:4" s="1" customFormat="1" ht="10.050000000000001" customHeight="1" x14ac:dyDescent="0.2">
      <c r="B43" s="10" t="s">
        <v>8</v>
      </c>
      <c r="C43" s="4">
        <v>40863</v>
      </c>
      <c r="D43" s="4">
        <v>33147</v>
      </c>
    </row>
    <row r="44" spans="1:4" s="1" customFormat="1" ht="10.050000000000001" customHeight="1" x14ac:dyDescent="0.2">
      <c r="B44" s="10" t="s">
        <v>9</v>
      </c>
      <c r="C44" s="4">
        <v>58785</v>
      </c>
      <c r="D44" s="4">
        <v>54991</v>
      </c>
    </row>
    <row r="45" spans="1:4" s="1" customFormat="1" ht="10.050000000000001" customHeight="1" x14ac:dyDescent="0.2">
      <c r="B45" s="10" t="s">
        <v>30</v>
      </c>
      <c r="C45" s="4">
        <v>20458</v>
      </c>
      <c r="D45" s="4">
        <v>11593</v>
      </c>
    </row>
    <row r="46" spans="1:4" s="1" customFormat="1" ht="10.050000000000001" customHeight="1" x14ac:dyDescent="0.2">
      <c r="B46" s="10" t="s">
        <v>31</v>
      </c>
      <c r="C46" s="4">
        <v>16770</v>
      </c>
      <c r="D46" s="4">
        <v>6386</v>
      </c>
    </row>
    <row r="47" spans="1:4" s="1" customFormat="1" ht="10.050000000000001" customHeight="1" x14ac:dyDescent="0.2">
      <c r="B47" s="10" t="s">
        <v>32</v>
      </c>
      <c r="C47" s="4">
        <v>15291</v>
      </c>
      <c r="D47" s="4">
        <v>7961</v>
      </c>
    </row>
    <row r="48" spans="1:4" s="1" customFormat="1" ht="10.050000000000001" customHeight="1" x14ac:dyDescent="0.2">
      <c r="A48" s="6" t="s">
        <v>100</v>
      </c>
      <c r="B48" s="10"/>
      <c r="C48" s="4">
        <v>205664</v>
      </c>
      <c r="D48" s="4">
        <v>154718</v>
      </c>
    </row>
    <row r="49" spans="1:4" s="7" customFormat="1" ht="10.050000000000001" customHeight="1" x14ac:dyDescent="0.2">
      <c r="B49" s="11" t="s">
        <v>101</v>
      </c>
      <c r="C49" s="8">
        <f>C48/ 360382</f>
        <v>0.5706833304660055</v>
      </c>
      <c r="D49" s="8">
        <f>D48/ 360382</f>
        <v>0.4293166695339945</v>
      </c>
    </row>
    <row r="50" spans="1:4" s="1" customFormat="1" ht="4.95" customHeight="1" x14ac:dyDescent="0.2">
      <c r="B50" s="12"/>
      <c r="C50" s="4"/>
      <c r="D50" s="4"/>
    </row>
    <row r="51" spans="1:4" s="1" customFormat="1" ht="10.050000000000001" customHeight="1" x14ac:dyDescent="0.2">
      <c r="A51" s="3" t="s">
        <v>36</v>
      </c>
      <c r="B51" s="12"/>
      <c r="C51" s="4"/>
      <c r="D51" s="4"/>
    </row>
    <row r="52" spans="1:4" s="1" customFormat="1" ht="10.050000000000001" customHeight="1" x14ac:dyDescent="0.2">
      <c r="B52" s="10" t="s">
        <v>9</v>
      </c>
      <c r="C52" s="4">
        <v>6269</v>
      </c>
      <c r="D52" s="4">
        <v>4052</v>
      </c>
    </row>
    <row r="53" spans="1:4" s="1" customFormat="1" ht="10.050000000000001" customHeight="1" x14ac:dyDescent="0.2">
      <c r="B53" s="10" t="s">
        <v>34</v>
      </c>
      <c r="C53" s="4">
        <v>94877</v>
      </c>
      <c r="D53" s="4">
        <v>105405</v>
      </c>
    </row>
    <row r="54" spans="1:4" s="1" customFormat="1" ht="10.050000000000001" customHeight="1" x14ac:dyDescent="0.2">
      <c r="B54" s="10" t="s">
        <v>35</v>
      </c>
      <c r="C54" s="4">
        <v>37961</v>
      </c>
      <c r="D54" s="4">
        <v>35445</v>
      </c>
    </row>
    <row r="55" spans="1:4" s="1" customFormat="1" ht="10.050000000000001" customHeight="1" x14ac:dyDescent="0.2">
      <c r="A55" s="6" t="s">
        <v>100</v>
      </c>
      <c r="B55" s="10"/>
      <c r="C55" s="4">
        <v>139107</v>
      </c>
      <c r="D55" s="4">
        <v>144902</v>
      </c>
    </row>
    <row r="56" spans="1:4" s="7" customFormat="1" ht="10.050000000000001" customHeight="1" x14ac:dyDescent="0.2">
      <c r="B56" s="11" t="s">
        <v>101</v>
      </c>
      <c r="C56" s="8">
        <f>C55/ 284009</f>
        <v>0.48979785851856805</v>
      </c>
      <c r="D56" s="8">
        <f>D55/ 284009</f>
        <v>0.51020214148143195</v>
      </c>
    </row>
    <row r="57" spans="1:4" s="1" customFormat="1" ht="4.95" customHeight="1" x14ac:dyDescent="0.2">
      <c r="B57" s="12"/>
      <c r="C57" s="4"/>
      <c r="D57" s="4"/>
    </row>
    <row r="58" spans="1:4" s="1" customFormat="1" ht="10.050000000000001" customHeight="1" x14ac:dyDescent="0.2">
      <c r="A58" s="3" t="s">
        <v>37</v>
      </c>
      <c r="B58" s="12"/>
      <c r="C58" s="4"/>
      <c r="D58" s="4"/>
    </row>
    <row r="59" spans="1:4" s="1" customFormat="1" ht="10.050000000000001" customHeight="1" x14ac:dyDescent="0.2">
      <c r="B59" s="10" t="s">
        <v>9</v>
      </c>
      <c r="C59" s="4">
        <v>101773</v>
      </c>
      <c r="D59" s="4">
        <v>223129</v>
      </c>
    </row>
    <row r="60" spans="1:4" s="1" customFormat="1" ht="10.050000000000001" customHeight="1" x14ac:dyDescent="0.2">
      <c r="B60" s="10" t="s">
        <v>25</v>
      </c>
      <c r="C60" s="4">
        <v>6958</v>
      </c>
      <c r="D60" s="4">
        <v>11197</v>
      </c>
    </row>
    <row r="61" spans="1:4" s="1" customFormat="1" ht="10.050000000000001" customHeight="1" x14ac:dyDescent="0.2">
      <c r="A61" s="6" t="s">
        <v>100</v>
      </c>
      <c r="B61" s="10"/>
      <c r="C61" s="4">
        <v>108731</v>
      </c>
      <c r="D61" s="4">
        <v>234326</v>
      </c>
    </row>
    <row r="62" spans="1:4" s="7" customFormat="1" ht="10.050000000000001" customHeight="1" x14ac:dyDescent="0.2">
      <c r="B62" s="11" t="s">
        <v>101</v>
      </c>
      <c r="C62" s="8">
        <f>C61/ 343057</f>
        <v>0.31694732945253995</v>
      </c>
      <c r="D62" s="8">
        <f>D61/ 343057</f>
        <v>0.68305267054745999</v>
      </c>
    </row>
    <row r="63" spans="1:4" s="1" customFormat="1" ht="4.95" customHeight="1" x14ac:dyDescent="0.2">
      <c r="B63" s="12"/>
      <c r="C63" s="4"/>
      <c r="D63" s="4"/>
    </row>
    <row r="64" spans="1:4" s="1" customFormat="1" ht="10.050000000000001" customHeight="1" x14ac:dyDescent="0.2">
      <c r="A64" s="3" t="s">
        <v>39</v>
      </c>
      <c r="B64" s="12"/>
      <c r="C64" s="4"/>
      <c r="D64" s="4"/>
    </row>
    <row r="65" spans="1:4" s="1" customFormat="1" ht="10.050000000000001" customHeight="1" x14ac:dyDescent="0.2">
      <c r="B65" s="10" t="s">
        <v>38</v>
      </c>
      <c r="C65" s="4">
        <v>32683</v>
      </c>
      <c r="D65" s="4">
        <v>62136</v>
      </c>
    </row>
    <row r="66" spans="1:4" s="1" customFormat="1" ht="10.050000000000001" customHeight="1" x14ac:dyDescent="0.2">
      <c r="B66" s="10" t="s">
        <v>22</v>
      </c>
      <c r="C66" s="4">
        <v>105406</v>
      </c>
      <c r="D66" s="4">
        <v>219374</v>
      </c>
    </row>
    <row r="67" spans="1:4" s="1" customFormat="1" ht="10.050000000000001" customHeight="1" x14ac:dyDescent="0.2">
      <c r="A67" s="6" t="s">
        <v>100</v>
      </c>
      <c r="B67" s="10"/>
      <c r="C67" s="4">
        <v>138089</v>
      </c>
      <c r="D67" s="4">
        <v>281510</v>
      </c>
    </row>
    <row r="68" spans="1:4" s="7" customFormat="1" ht="10.050000000000001" customHeight="1" x14ac:dyDescent="0.2">
      <c r="B68" s="11" t="s">
        <v>101</v>
      </c>
      <c r="C68" s="8">
        <f>C67/ 419599</f>
        <v>0.32909754313046502</v>
      </c>
      <c r="D68" s="8">
        <f>D67/ 419599</f>
        <v>0.67090245686953498</v>
      </c>
    </row>
    <row r="69" spans="1:4" s="1" customFormat="1" ht="4.95" customHeight="1" x14ac:dyDescent="0.2">
      <c r="B69" s="12"/>
      <c r="C69" s="4"/>
      <c r="D69" s="4"/>
    </row>
    <row r="70" spans="1:4" s="1" customFormat="1" ht="10.050000000000001" customHeight="1" x14ac:dyDescent="0.2">
      <c r="A70" s="3" t="s">
        <v>49</v>
      </c>
      <c r="B70" s="12"/>
      <c r="C70" s="4"/>
      <c r="D70" s="4"/>
    </row>
    <row r="71" spans="1:4" s="1" customFormat="1" ht="10.050000000000001" customHeight="1" x14ac:dyDescent="0.2">
      <c r="B71" s="10" t="s">
        <v>40</v>
      </c>
      <c r="C71" s="4">
        <v>12895</v>
      </c>
      <c r="D71" s="4">
        <v>6957</v>
      </c>
    </row>
    <row r="72" spans="1:4" s="1" customFormat="1" ht="10.050000000000001" customHeight="1" x14ac:dyDescent="0.2">
      <c r="B72" s="10" t="s">
        <v>41</v>
      </c>
      <c r="C72" s="4">
        <v>15133</v>
      </c>
      <c r="D72" s="4">
        <v>8320</v>
      </c>
    </row>
    <row r="73" spans="1:4" s="1" customFormat="1" ht="10.050000000000001" customHeight="1" x14ac:dyDescent="0.2">
      <c r="B73" s="10" t="s">
        <v>42</v>
      </c>
      <c r="C73" s="4">
        <v>102219</v>
      </c>
      <c r="D73" s="4">
        <v>86877</v>
      </c>
    </row>
    <row r="74" spans="1:4" s="1" customFormat="1" ht="10.050000000000001" customHeight="1" x14ac:dyDescent="0.2">
      <c r="B74" s="10" t="s">
        <v>43</v>
      </c>
      <c r="C74" s="4">
        <v>4134</v>
      </c>
      <c r="D74" s="4">
        <v>3502</v>
      </c>
    </row>
    <row r="75" spans="1:4" s="1" customFormat="1" ht="10.050000000000001" customHeight="1" x14ac:dyDescent="0.2">
      <c r="B75" s="10" t="s">
        <v>44</v>
      </c>
      <c r="C75" s="4">
        <v>9620</v>
      </c>
      <c r="D75" s="4">
        <v>4644</v>
      </c>
    </row>
    <row r="76" spans="1:4" s="1" customFormat="1" ht="10.050000000000001" customHeight="1" x14ac:dyDescent="0.2">
      <c r="B76" s="10" t="s">
        <v>45</v>
      </c>
      <c r="C76" s="4">
        <v>5378</v>
      </c>
      <c r="D76" s="4">
        <v>3376</v>
      </c>
    </row>
    <row r="77" spans="1:4" s="1" customFormat="1" ht="10.050000000000001" customHeight="1" x14ac:dyDescent="0.2">
      <c r="B77" s="10" t="s">
        <v>46</v>
      </c>
      <c r="C77" s="4">
        <v>2245</v>
      </c>
      <c r="D77" s="4">
        <v>2805</v>
      </c>
    </row>
    <row r="78" spans="1:4" s="1" customFormat="1" ht="10.050000000000001" customHeight="1" x14ac:dyDescent="0.2">
      <c r="B78" s="10" t="s">
        <v>9</v>
      </c>
      <c r="C78" s="4">
        <v>12853</v>
      </c>
      <c r="D78" s="4">
        <v>10368</v>
      </c>
    </row>
    <row r="79" spans="1:4" s="1" customFormat="1" ht="10.050000000000001" customHeight="1" x14ac:dyDescent="0.2">
      <c r="B79" s="10" t="s">
        <v>35</v>
      </c>
      <c r="C79" s="4">
        <v>32229</v>
      </c>
      <c r="D79" s="4">
        <v>18309</v>
      </c>
    </row>
    <row r="80" spans="1:4" s="1" customFormat="1" ht="10.050000000000001" customHeight="1" x14ac:dyDescent="0.2">
      <c r="B80" s="10" t="s">
        <v>47</v>
      </c>
      <c r="C80" s="4">
        <v>1142</v>
      </c>
      <c r="D80" s="4">
        <v>824</v>
      </c>
    </row>
    <row r="81" spans="1:4" s="1" customFormat="1" ht="10.050000000000001" customHeight="1" x14ac:dyDescent="0.2">
      <c r="B81" s="10" t="s">
        <v>48</v>
      </c>
      <c r="C81" s="4">
        <v>15832</v>
      </c>
      <c r="D81" s="4">
        <v>9850</v>
      </c>
    </row>
    <row r="82" spans="1:4" s="1" customFormat="1" ht="10.050000000000001" customHeight="1" x14ac:dyDescent="0.2">
      <c r="A82" s="6" t="s">
        <v>100</v>
      </c>
      <c r="B82" s="10"/>
      <c r="C82" s="4">
        <v>213680</v>
      </c>
      <c r="D82" s="4">
        <v>155832</v>
      </c>
    </row>
    <row r="83" spans="1:4" s="7" customFormat="1" ht="10.050000000000001" customHeight="1" x14ac:dyDescent="0.2">
      <c r="B83" s="11" t="s">
        <v>101</v>
      </c>
      <c r="C83" s="8">
        <f>C82/ 369512</f>
        <v>0.57827621295113552</v>
      </c>
      <c r="D83" s="8">
        <f>D82/ 369512</f>
        <v>0.42172378704886443</v>
      </c>
    </row>
    <row r="84" spans="1:4" s="1" customFormat="1" ht="4.95" customHeight="1" x14ac:dyDescent="0.2">
      <c r="B84" s="12"/>
      <c r="C84" s="4"/>
      <c r="D84" s="4"/>
    </row>
    <row r="85" spans="1:4" s="1" customFormat="1" ht="10.050000000000001" customHeight="1" x14ac:dyDescent="0.2">
      <c r="A85" s="3" t="s">
        <v>50</v>
      </c>
      <c r="B85" s="12"/>
      <c r="C85" s="4"/>
      <c r="D85" s="4"/>
    </row>
    <row r="86" spans="1:4" s="1" customFormat="1" ht="10.050000000000001" customHeight="1" x14ac:dyDescent="0.2">
      <c r="B86" s="10" t="s">
        <v>38</v>
      </c>
      <c r="C86" s="4">
        <v>26797</v>
      </c>
      <c r="D86" s="4">
        <v>253619</v>
      </c>
    </row>
    <row r="87" spans="1:4" s="1" customFormat="1" ht="10.050000000000001" customHeight="1" x14ac:dyDescent="0.2">
      <c r="B87" s="10" t="s">
        <v>22</v>
      </c>
      <c r="C87" s="4">
        <v>12880</v>
      </c>
      <c r="D87" s="4">
        <v>76907</v>
      </c>
    </row>
    <row r="88" spans="1:4" s="1" customFormat="1" ht="10.050000000000001" customHeight="1" x14ac:dyDescent="0.2">
      <c r="A88" s="6" t="s">
        <v>100</v>
      </c>
      <c r="B88" s="10"/>
      <c r="C88" s="4">
        <v>39677</v>
      </c>
      <c r="D88" s="4">
        <v>330526</v>
      </c>
    </row>
    <row r="89" spans="1:4" s="7" customFormat="1" ht="10.050000000000001" customHeight="1" x14ac:dyDescent="0.2">
      <c r="B89" s="11" t="s">
        <v>101</v>
      </c>
      <c r="C89" s="8">
        <f>C88/ 370203</f>
        <v>0.10717633298487586</v>
      </c>
      <c r="D89" s="8">
        <f>D88/ 370203</f>
        <v>0.89282366701512417</v>
      </c>
    </row>
    <row r="90" spans="1:4" s="1" customFormat="1" ht="4.95" customHeight="1" x14ac:dyDescent="0.2">
      <c r="B90" s="12"/>
      <c r="C90" s="4"/>
      <c r="D90" s="4"/>
    </row>
    <row r="91" spans="1:4" s="1" customFormat="1" ht="10.050000000000001" customHeight="1" x14ac:dyDescent="0.2">
      <c r="A91" s="3" t="s">
        <v>52</v>
      </c>
      <c r="B91" s="12"/>
      <c r="C91" s="4"/>
      <c r="D91" s="4"/>
    </row>
    <row r="92" spans="1:4" s="1" customFormat="1" ht="10.050000000000001" customHeight="1" x14ac:dyDescent="0.2">
      <c r="B92" s="10" t="s">
        <v>38</v>
      </c>
      <c r="C92" s="4">
        <v>48601</v>
      </c>
      <c r="D92" s="4">
        <v>150146</v>
      </c>
    </row>
    <row r="93" spans="1:4" s="1" customFormat="1" ht="10.050000000000001" customHeight="1" x14ac:dyDescent="0.2">
      <c r="B93" s="10" t="s">
        <v>51</v>
      </c>
      <c r="C93" s="4">
        <v>26174</v>
      </c>
      <c r="D93" s="4">
        <v>72391</v>
      </c>
    </row>
    <row r="94" spans="1:4" s="1" customFormat="1" ht="10.050000000000001" customHeight="1" x14ac:dyDescent="0.2">
      <c r="A94" s="6" t="s">
        <v>100</v>
      </c>
      <c r="B94" s="10"/>
      <c r="C94" s="4">
        <v>74775</v>
      </c>
      <c r="D94" s="4">
        <v>222537</v>
      </c>
    </row>
    <row r="95" spans="1:4" s="7" customFormat="1" ht="10.050000000000001" customHeight="1" x14ac:dyDescent="0.2">
      <c r="B95" s="11" t="s">
        <v>101</v>
      </c>
      <c r="C95" s="8">
        <f>C94/ 297312</f>
        <v>0.25150347110106552</v>
      </c>
      <c r="D95" s="8">
        <f>D94/ 297312</f>
        <v>0.74849652889893448</v>
      </c>
    </row>
    <row r="96" spans="1:4" s="1" customFormat="1" ht="4.95" customHeight="1" x14ac:dyDescent="0.2">
      <c r="B96" s="12"/>
      <c r="C96" s="4"/>
      <c r="D96" s="4"/>
    </row>
    <row r="97" spans="1:4" s="1" customFormat="1" ht="10.050000000000001" customHeight="1" x14ac:dyDescent="0.2">
      <c r="A97" s="3" t="s">
        <v>55</v>
      </c>
      <c r="B97" s="12"/>
      <c r="C97" s="4"/>
      <c r="D97" s="4"/>
    </row>
    <row r="98" spans="1:4" s="1" customFormat="1" ht="10.050000000000001" customHeight="1" x14ac:dyDescent="0.2">
      <c r="B98" s="10" t="s">
        <v>53</v>
      </c>
      <c r="C98" s="4">
        <v>47193</v>
      </c>
      <c r="D98" s="4">
        <v>292744</v>
      </c>
    </row>
    <row r="99" spans="1:4" s="1" customFormat="1" ht="10.050000000000001" customHeight="1" x14ac:dyDescent="0.2">
      <c r="B99" s="10" t="s">
        <v>54</v>
      </c>
      <c r="C99" s="4">
        <v>7859</v>
      </c>
      <c r="D99" s="4">
        <v>31115</v>
      </c>
    </row>
    <row r="100" spans="1:4" s="1" customFormat="1" ht="10.050000000000001" customHeight="1" x14ac:dyDescent="0.2">
      <c r="A100" s="6" t="s">
        <v>100</v>
      </c>
      <c r="B100" s="10"/>
      <c r="C100" s="4">
        <v>55052</v>
      </c>
      <c r="D100" s="4">
        <v>323859</v>
      </c>
    </row>
    <row r="101" spans="1:4" s="7" customFormat="1" ht="10.050000000000001" customHeight="1" x14ac:dyDescent="0.2">
      <c r="B101" s="11" t="s">
        <v>101</v>
      </c>
      <c r="C101" s="8">
        <f>C100/ 378911</f>
        <v>0.14529005492054861</v>
      </c>
      <c r="D101" s="8">
        <f>D100/ 378911</f>
        <v>0.85470994507945142</v>
      </c>
    </row>
    <row r="102" spans="1:4" s="1" customFormat="1" ht="4.95" customHeight="1" x14ac:dyDescent="0.2">
      <c r="B102" s="12"/>
      <c r="C102" s="4"/>
      <c r="D102" s="4"/>
    </row>
    <row r="103" spans="1:4" s="1" customFormat="1" ht="10.050000000000001" customHeight="1" x14ac:dyDescent="0.2">
      <c r="A103" s="3" t="s">
        <v>59</v>
      </c>
      <c r="B103" s="12"/>
      <c r="C103" s="4"/>
      <c r="D103" s="4"/>
    </row>
    <row r="104" spans="1:4" s="1" customFormat="1" ht="10.050000000000001" customHeight="1" x14ac:dyDescent="0.2">
      <c r="B104" s="10" t="s">
        <v>42</v>
      </c>
      <c r="C104" s="4">
        <v>15174</v>
      </c>
      <c r="D104" s="4">
        <v>11410</v>
      </c>
    </row>
    <row r="105" spans="1:4" s="1" customFormat="1" ht="10.050000000000001" customHeight="1" x14ac:dyDescent="0.2">
      <c r="B105" s="10" t="s">
        <v>44</v>
      </c>
      <c r="C105" s="4">
        <v>16018</v>
      </c>
      <c r="D105" s="4">
        <v>11589</v>
      </c>
    </row>
    <row r="106" spans="1:4" s="1" customFormat="1" ht="10.050000000000001" customHeight="1" x14ac:dyDescent="0.2">
      <c r="B106" s="10" t="s">
        <v>56</v>
      </c>
      <c r="C106" s="4">
        <v>30210</v>
      </c>
      <c r="D106" s="4">
        <v>27867</v>
      </c>
    </row>
    <row r="107" spans="1:4" s="1" customFormat="1" ht="10.050000000000001" customHeight="1" x14ac:dyDescent="0.2">
      <c r="B107" s="10" t="s">
        <v>57</v>
      </c>
      <c r="C107" s="4">
        <v>12465</v>
      </c>
      <c r="D107" s="4">
        <v>29928</v>
      </c>
    </row>
    <row r="108" spans="1:4" s="1" customFormat="1" ht="10.050000000000001" customHeight="1" x14ac:dyDescent="0.2">
      <c r="B108" s="10" t="s">
        <v>58</v>
      </c>
      <c r="C108" s="4">
        <v>9276</v>
      </c>
      <c r="D108" s="4">
        <v>12718</v>
      </c>
    </row>
    <row r="109" spans="1:4" s="1" customFormat="1" ht="10.050000000000001" customHeight="1" x14ac:dyDescent="0.2">
      <c r="B109" s="10" t="s">
        <v>35</v>
      </c>
      <c r="C109" s="4">
        <v>12721</v>
      </c>
      <c r="D109" s="4">
        <v>15493</v>
      </c>
    </row>
    <row r="110" spans="1:4" s="1" customFormat="1" ht="10.050000000000001" customHeight="1" x14ac:dyDescent="0.2">
      <c r="A110" s="6" t="s">
        <v>100</v>
      </c>
      <c r="B110" s="10"/>
      <c r="C110" s="4">
        <v>95864</v>
      </c>
      <c r="D110" s="4">
        <v>109005</v>
      </c>
    </row>
    <row r="111" spans="1:4" s="7" customFormat="1" ht="10.050000000000001" customHeight="1" x14ac:dyDescent="0.2">
      <c r="B111" s="11" t="s">
        <v>101</v>
      </c>
      <c r="C111" s="8">
        <f>C110/ 204869</f>
        <v>0.46792828588024543</v>
      </c>
      <c r="D111" s="8">
        <f>D110/ 204869</f>
        <v>0.53207171411975462</v>
      </c>
    </row>
    <row r="112" spans="1:4" s="1" customFormat="1" ht="4.95" customHeight="1" x14ac:dyDescent="0.2">
      <c r="B112" s="12"/>
      <c r="C112" s="4"/>
      <c r="D112" s="4"/>
    </row>
    <row r="113" spans="1:4" s="1" customFormat="1" ht="10.050000000000001" customHeight="1" x14ac:dyDescent="0.2">
      <c r="A113" s="3" t="s">
        <v>60</v>
      </c>
      <c r="B113" s="12"/>
      <c r="C113" s="4"/>
      <c r="D113" s="4"/>
    </row>
    <row r="114" spans="1:4" s="1" customFormat="1" ht="10.050000000000001" customHeight="1" x14ac:dyDescent="0.2">
      <c r="B114" s="10" t="s">
        <v>54</v>
      </c>
      <c r="C114" s="4">
        <v>56531</v>
      </c>
      <c r="D114" s="4">
        <v>196253</v>
      </c>
    </row>
    <row r="115" spans="1:4" s="1" customFormat="1" ht="10.050000000000001" customHeight="1" x14ac:dyDescent="0.2">
      <c r="B115" s="10" t="s">
        <v>51</v>
      </c>
      <c r="C115" s="4">
        <v>25927</v>
      </c>
      <c r="D115" s="4">
        <v>104598</v>
      </c>
    </row>
    <row r="116" spans="1:4" s="1" customFormat="1" ht="10.050000000000001" customHeight="1" x14ac:dyDescent="0.2">
      <c r="A116" s="6" t="s">
        <v>100</v>
      </c>
      <c r="B116" s="10"/>
      <c r="C116" s="4">
        <v>82458</v>
      </c>
      <c r="D116" s="4">
        <v>300851</v>
      </c>
    </row>
    <row r="117" spans="1:4" s="7" customFormat="1" ht="10.050000000000001" customHeight="1" x14ac:dyDescent="0.2">
      <c r="B117" s="11" t="s">
        <v>101</v>
      </c>
      <c r="C117" s="8">
        <f>C116/ 383309</f>
        <v>0.21512148162448572</v>
      </c>
      <c r="D117" s="8">
        <f>D116/ 383309</f>
        <v>0.78487851837551426</v>
      </c>
    </row>
    <row r="118" spans="1:4" s="1" customFormat="1" ht="4.95" customHeight="1" x14ac:dyDescent="0.2">
      <c r="B118" s="12"/>
      <c r="C118" s="4"/>
      <c r="D118" s="4"/>
    </row>
    <row r="119" spans="1:4" s="1" customFormat="1" ht="10.050000000000001" customHeight="1" x14ac:dyDescent="0.2">
      <c r="A119" s="3" t="s">
        <v>63</v>
      </c>
      <c r="B119" s="12"/>
      <c r="C119" s="4"/>
      <c r="D119" s="4"/>
    </row>
    <row r="120" spans="1:4" s="1" customFormat="1" ht="10.050000000000001" customHeight="1" x14ac:dyDescent="0.2">
      <c r="B120" s="10" t="s">
        <v>42</v>
      </c>
      <c r="C120" s="4">
        <v>15916</v>
      </c>
      <c r="D120" s="4">
        <v>28201</v>
      </c>
    </row>
    <row r="121" spans="1:4" s="1" customFormat="1" ht="10.050000000000001" customHeight="1" x14ac:dyDescent="0.2">
      <c r="B121" s="10" t="s">
        <v>61</v>
      </c>
      <c r="C121" s="4">
        <v>12460</v>
      </c>
      <c r="D121" s="4">
        <v>19097</v>
      </c>
    </row>
    <row r="122" spans="1:4" s="1" customFormat="1" ht="10.050000000000001" customHeight="1" x14ac:dyDescent="0.2">
      <c r="B122" s="10" t="s">
        <v>62</v>
      </c>
      <c r="C122" s="4">
        <v>19710</v>
      </c>
      <c r="D122" s="4">
        <v>11242</v>
      </c>
    </row>
    <row r="123" spans="1:4" s="1" customFormat="1" ht="10.050000000000001" customHeight="1" x14ac:dyDescent="0.2">
      <c r="B123" s="10" t="s">
        <v>47</v>
      </c>
      <c r="C123" s="4">
        <v>19159</v>
      </c>
      <c r="D123" s="4">
        <v>15647</v>
      </c>
    </row>
    <row r="124" spans="1:4" s="1" customFormat="1" ht="10.050000000000001" customHeight="1" x14ac:dyDescent="0.2">
      <c r="A124" s="6" t="s">
        <v>100</v>
      </c>
      <c r="B124" s="10"/>
      <c r="C124" s="4">
        <v>67245</v>
      </c>
      <c r="D124" s="4">
        <v>74187</v>
      </c>
    </row>
    <row r="125" spans="1:4" s="7" customFormat="1" ht="10.050000000000001" customHeight="1" x14ac:dyDescent="0.2">
      <c r="B125" s="11" t="s">
        <v>101</v>
      </c>
      <c r="C125" s="8">
        <f>C124/ 141432</f>
        <v>0.47545817071101304</v>
      </c>
      <c r="D125" s="8">
        <f>D124/ 141432</f>
        <v>0.52454182928898696</v>
      </c>
    </row>
    <row r="126" spans="1:4" s="1" customFormat="1" ht="4.95" customHeight="1" x14ac:dyDescent="0.2">
      <c r="B126" s="12"/>
      <c r="C126" s="4"/>
      <c r="D126" s="4"/>
    </row>
    <row r="127" spans="1:4" s="1" customFormat="1" ht="10.050000000000001" customHeight="1" x14ac:dyDescent="0.2">
      <c r="A127" s="3" t="s">
        <v>64</v>
      </c>
      <c r="B127" s="12"/>
      <c r="C127" s="4"/>
      <c r="D127" s="4"/>
    </row>
    <row r="128" spans="1:4" s="1" customFormat="1" ht="10.050000000000001" customHeight="1" x14ac:dyDescent="0.2">
      <c r="B128" s="10" t="s">
        <v>51</v>
      </c>
      <c r="C128" s="4">
        <v>87975</v>
      </c>
      <c r="D128" s="4">
        <v>238881</v>
      </c>
    </row>
    <row r="129" spans="1:4" s="1" customFormat="1" ht="10.050000000000001" customHeight="1" x14ac:dyDescent="0.2">
      <c r="A129" s="6" t="s">
        <v>100</v>
      </c>
      <c r="B129" s="10"/>
      <c r="C129" s="4">
        <v>87975</v>
      </c>
      <c r="D129" s="4">
        <v>238881</v>
      </c>
    </row>
    <row r="130" spans="1:4" s="7" customFormat="1" ht="10.050000000000001" customHeight="1" x14ac:dyDescent="0.2">
      <c r="B130" s="11" t="s">
        <v>101</v>
      </c>
      <c r="C130" s="8">
        <f>C129/ 326856</f>
        <v>0.26915522431896616</v>
      </c>
      <c r="D130" s="8">
        <f>D129/ 326856</f>
        <v>0.7308447756810339</v>
      </c>
    </row>
    <row r="131" spans="1:4" s="1" customFormat="1" ht="4.95" customHeight="1" x14ac:dyDescent="0.2">
      <c r="B131" s="12"/>
      <c r="C131" s="4"/>
      <c r="D131" s="4"/>
    </row>
    <row r="132" spans="1:4" s="1" customFormat="1" ht="10.050000000000001" customHeight="1" x14ac:dyDescent="0.2">
      <c r="A132" s="3" t="s">
        <v>66</v>
      </c>
      <c r="B132" s="12"/>
      <c r="C132" s="4"/>
      <c r="D132" s="4"/>
    </row>
    <row r="133" spans="1:4" s="1" customFormat="1" ht="10.050000000000001" customHeight="1" x14ac:dyDescent="0.2">
      <c r="B133" s="10" t="s">
        <v>61</v>
      </c>
      <c r="C133" s="4">
        <v>118601</v>
      </c>
      <c r="D133" s="4">
        <v>61933</v>
      </c>
    </row>
    <row r="134" spans="1:4" s="1" customFormat="1" ht="10.050000000000001" customHeight="1" x14ac:dyDescent="0.2">
      <c r="B134" s="10" t="s">
        <v>65</v>
      </c>
      <c r="C134" s="4">
        <v>23418</v>
      </c>
      <c r="D134" s="4">
        <v>14431</v>
      </c>
    </row>
    <row r="135" spans="1:4" s="1" customFormat="1" ht="10.050000000000001" customHeight="1" x14ac:dyDescent="0.2">
      <c r="B135" s="10" t="s">
        <v>47</v>
      </c>
      <c r="C135" s="4">
        <v>44071</v>
      </c>
      <c r="D135" s="4">
        <v>24538</v>
      </c>
    </row>
    <row r="136" spans="1:4" s="1" customFormat="1" ht="10.050000000000001" customHeight="1" x14ac:dyDescent="0.2">
      <c r="A136" s="6" t="s">
        <v>100</v>
      </c>
      <c r="B136" s="10"/>
      <c r="C136" s="4">
        <v>186090</v>
      </c>
      <c r="D136" s="4">
        <v>100902</v>
      </c>
    </row>
    <row r="137" spans="1:4" s="7" customFormat="1" ht="10.050000000000001" customHeight="1" x14ac:dyDescent="0.2">
      <c r="B137" s="11" t="s">
        <v>101</v>
      </c>
      <c r="C137" s="8">
        <f>C136/ 286992</f>
        <v>0.64841528683726379</v>
      </c>
      <c r="D137" s="8">
        <f>D136/ 286992</f>
        <v>0.35158471316273626</v>
      </c>
    </row>
    <row r="138" spans="1:4" s="1" customFormat="1" ht="4.95" customHeight="1" x14ac:dyDescent="0.2">
      <c r="B138" s="12"/>
      <c r="C138" s="4"/>
      <c r="D138" s="4"/>
    </row>
    <row r="139" spans="1:4" s="1" customFormat="1" ht="10.050000000000001" customHeight="1" x14ac:dyDescent="0.2">
      <c r="A139" s="3" t="s">
        <v>69</v>
      </c>
      <c r="B139" s="12"/>
      <c r="C139" s="4"/>
      <c r="D139" s="4"/>
    </row>
    <row r="140" spans="1:4" s="1" customFormat="1" ht="10.050000000000001" customHeight="1" x14ac:dyDescent="0.2">
      <c r="B140" s="10" t="s">
        <v>57</v>
      </c>
      <c r="C140" s="4">
        <v>25704</v>
      </c>
      <c r="D140" s="4">
        <v>50736</v>
      </c>
    </row>
    <row r="141" spans="1:4" s="1" customFormat="1" ht="10.050000000000001" customHeight="1" x14ac:dyDescent="0.2">
      <c r="B141" s="10" t="s">
        <v>67</v>
      </c>
      <c r="C141" s="4">
        <v>61203</v>
      </c>
      <c r="D141" s="4">
        <v>68429</v>
      </c>
    </row>
    <row r="142" spans="1:4" s="1" customFormat="1" ht="10.050000000000001" customHeight="1" x14ac:dyDescent="0.2">
      <c r="B142" s="10" t="s">
        <v>51</v>
      </c>
      <c r="C142" s="4">
        <v>26919</v>
      </c>
      <c r="D142" s="4">
        <v>52981</v>
      </c>
    </row>
    <row r="143" spans="1:4" s="1" customFormat="1" ht="10.050000000000001" customHeight="1" x14ac:dyDescent="0.2">
      <c r="B143" s="10" t="s">
        <v>68</v>
      </c>
      <c r="C143" s="4">
        <v>25454</v>
      </c>
      <c r="D143" s="4">
        <v>90874</v>
      </c>
    </row>
    <row r="144" spans="1:4" s="1" customFormat="1" ht="10.050000000000001" customHeight="1" x14ac:dyDescent="0.2">
      <c r="A144" s="6" t="s">
        <v>100</v>
      </c>
      <c r="B144" s="10"/>
      <c r="C144" s="4">
        <v>139280</v>
      </c>
      <c r="D144" s="4">
        <v>263020</v>
      </c>
    </row>
    <row r="145" spans="1:4" s="7" customFormat="1" ht="10.050000000000001" customHeight="1" x14ac:dyDescent="0.2">
      <c r="B145" s="11" t="s">
        <v>101</v>
      </c>
      <c r="C145" s="8">
        <f>C144/ 402300</f>
        <v>0.34620929654486704</v>
      </c>
      <c r="D145" s="8">
        <f>D144/ 402300</f>
        <v>0.65379070345513302</v>
      </c>
    </row>
    <row r="146" spans="1:4" s="1" customFormat="1" ht="4.95" customHeight="1" x14ac:dyDescent="0.2">
      <c r="B146" s="12"/>
      <c r="C146" s="4"/>
      <c r="D146" s="4"/>
    </row>
    <row r="147" spans="1:4" s="1" customFormat="1" ht="10.050000000000001" customHeight="1" x14ac:dyDescent="0.2">
      <c r="A147" s="3" t="s">
        <v>71</v>
      </c>
      <c r="B147" s="12"/>
      <c r="C147" s="4"/>
      <c r="D147" s="4"/>
    </row>
    <row r="148" spans="1:4" s="1" customFormat="1" ht="10.050000000000001" customHeight="1" x14ac:dyDescent="0.2">
      <c r="B148" s="10" t="s">
        <v>70</v>
      </c>
      <c r="C148" s="4">
        <v>71544</v>
      </c>
      <c r="D148" s="4">
        <v>202344</v>
      </c>
    </row>
    <row r="149" spans="1:4" s="1" customFormat="1" ht="10.050000000000001" customHeight="1" x14ac:dyDescent="0.2">
      <c r="A149" s="6" t="s">
        <v>100</v>
      </c>
      <c r="B149" s="10"/>
      <c r="C149" s="4">
        <v>71544</v>
      </c>
      <c r="D149" s="4">
        <v>202344</v>
      </c>
    </row>
    <row r="150" spans="1:4" s="7" customFormat="1" ht="10.050000000000001" customHeight="1" x14ac:dyDescent="0.2">
      <c r="B150" s="11" t="s">
        <v>101</v>
      </c>
      <c r="C150" s="8">
        <f>C149/ 273888</f>
        <v>0.26121626358219419</v>
      </c>
      <c r="D150" s="8">
        <f>D149/ 273888</f>
        <v>0.73878373641780581</v>
      </c>
    </row>
    <row r="151" spans="1:4" s="1" customFormat="1" ht="4.95" customHeight="1" x14ac:dyDescent="0.2">
      <c r="B151" s="12"/>
      <c r="C151" s="4"/>
      <c r="D151" s="4"/>
    </row>
    <row r="152" spans="1:4" s="1" customFormat="1" ht="10.050000000000001" customHeight="1" x14ac:dyDescent="0.2">
      <c r="A152" s="3" t="s">
        <v>74</v>
      </c>
      <c r="B152" s="12"/>
      <c r="C152" s="4"/>
      <c r="D152" s="4"/>
    </row>
    <row r="153" spans="1:4" s="1" customFormat="1" ht="10.050000000000001" customHeight="1" x14ac:dyDescent="0.2">
      <c r="B153" s="10" t="s">
        <v>72</v>
      </c>
      <c r="C153" s="4">
        <v>58149</v>
      </c>
      <c r="D153" s="4">
        <v>94219</v>
      </c>
    </row>
    <row r="154" spans="1:4" s="1" customFormat="1" ht="10.050000000000001" customHeight="1" x14ac:dyDescent="0.2">
      <c r="B154" s="10" t="s">
        <v>73</v>
      </c>
      <c r="C154" s="4">
        <v>65410</v>
      </c>
      <c r="D154" s="4">
        <v>106187</v>
      </c>
    </row>
    <row r="155" spans="1:4" s="1" customFormat="1" ht="10.050000000000001" customHeight="1" x14ac:dyDescent="0.2">
      <c r="A155" s="6" t="s">
        <v>100</v>
      </c>
      <c r="B155" s="10"/>
      <c r="C155" s="4">
        <v>123559</v>
      </c>
      <c r="D155" s="4">
        <v>200406</v>
      </c>
    </row>
    <row r="156" spans="1:4" s="7" customFormat="1" ht="10.050000000000001" customHeight="1" x14ac:dyDescent="0.2">
      <c r="B156" s="11" t="s">
        <v>101</v>
      </c>
      <c r="C156" s="8">
        <f>C155/ 323965</f>
        <v>0.38139613847174847</v>
      </c>
      <c r="D156" s="8">
        <f>D155/ 323965</f>
        <v>0.61860386152825153</v>
      </c>
    </row>
    <row r="157" spans="1:4" s="1" customFormat="1" ht="4.95" customHeight="1" x14ac:dyDescent="0.2">
      <c r="B157" s="12"/>
      <c r="C157" s="4"/>
      <c r="D157" s="4"/>
    </row>
    <row r="158" spans="1:4" s="1" customFormat="1" ht="10.050000000000001" customHeight="1" x14ac:dyDescent="0.2">
      <c r="A158" s="3" t="s">
        <v>75</v>
      </c>
      <c r="B158" s="12"/>
      <c r="C158" s="4"/>
      <c r="D158" s="4"/>
    </row>
    <row r="159" spans="1:4" s="1" customFormat="1" ht="10.050000000000001" customHeight="1" x14ac:dyDescent="0.2">
      <c r="B159" s="10" t="s">
        <v>70</v>
      </c>
      <c r="C159" s="4">
        <v>9446</v>
      </c>
      <c r="D159" s="4">
        <v>22148</v>
      </c>
    </row>
    <row r="160" spans="1:4" s="1" customFormat="1" ht="10.050000000000001" customHeight="1" x14ac:dyDescent="0.2">
      <c r="B160" s="10" t="s">
        <v>65</v>
      </c>
      <c r="C160" s="4">
        <v>72560</v>
      </c>
      <c r="D160" s="4">
        <v>114028</v>
      </c>
    </row>
    <row r="161" spans="1:4" s="1" customFormat="1" ht="10.050000000000001" customHeight="1" x14ac:dyDescent="0.2">
      <c r="A161" s="6" t="s">
        <v>100</v>
      </c>
      <c r="B161" s="10"/>
      <c r="C161" s="4">
        <v>82006</v>
      </c>
      <c r="D161" s="4">
        <v>136176</v>
      </c>
    </row>
    <row r="162" spans="1:4" s="7" customFormat="1" ht="10.050000000000001" customHeight="1" x14ac:dyDescent="0.2">
      <c r="B162" s="11" t="s">
        <v>101</v>
      </c>
      <c r="C162" s="8">
        <f>C161/ 218182</f>
        <v>0.37586052011623322</v>
      </c>
      <c r="D162" s="8">
        <f>D161/ 218182</f>
        <v>0.62413947988376672</v>
      </c>
    </row>
    <row r="163" spans="1:4" s="1" customFormat="1" ht="4.95" customHeight="1" x14ac:dyDescent="0.2">
      <c r="B163" s="12"/>
      <c r="C163" s="4"/>
      <c r="D163" s="4"/>
    </row>
    <row r="164" spans="1:4" s="1" customFormat="1" ht="10.050000000000001" customHeight="1" x14ac:dyDescent="0.2">
      <c r="A164" s="3" t="s">
        <v>76</v>
      </c>
      <c r="B164" s="12"/>
      <c r="C164" s="4"/>
      <c r="D164" s="4"/>
    </row>
    <row r="165" spans="1:4" s="1" customFormat="1" ht="10.050000000000001" customHeight="1" x14ac:dyDescent="0.2">
      <c r="B165" s="10" t="s">
        <v>70</v>
      </c>
      <c r="C165" s="4">
        <v>96936</v>
      </c>
      <c r="D165" s="4">
        <v>100714</v>
      </c>
    </row>
    <row r="166" spans="1:4" s="1" customFormat="1" ht="10.050000000000001" customHeight="1" x14ac:dyDescent="0.2">
      <c r="B166" s="10" t="s">
        <v>65</v>
      </c>
      <c r="C166" s="4">
        <v>50860</v>
      </c>
      <c r="D166" s="4">
        <v>36428</v>
      </c>
    </row>
    <row r="167" spans="1:4" s="1" customFormat="1" ht="10.050000000000001" customHeight="1" x14ac:dyDescent="0.2">
      <c r="A167" s="6" t="s">
        <v>100</v>
      </c>
      <c r="B167" s="10"/>
      <c r="C167" s="4">
        <v>147796</v>
      </c>
      <c r="D167" s="4">
        <v>137142</v>
      </c>
    </row>
    <row r="168" spans="1:4" s="7" customFormat="1" ht="10.050000000000001" customHeight="1" x14ac:dyDescent="0.2">
      <c r="B168" s="11" t="s">
        <v>101</v>
      </c>
      <c r="C168" s="8">
        <f>C167/ 284938</f>
        <v>0.51869529511683243</v>
      </c>
      <c r="D168" s="8">
        <f>D167/ 284938</f>
        <v>0.48130470488316757</v>
      </c>
    </row>
    <row r="169" spans="1:4" s="1" customFormat="1" ht="4.95" customHeight="1" x14ac:dyDescent="0.2">
      <c r="B169" s="12"/>
      <c r="C169" s="4"/>
      <c r="D169" s="4"/>
    </row>
    <row r="170" spans="1:4" s="1" customFormat="1" ht="10.050000000000001" customHeight="1" x14ac:dyDescent="0.2">
      <c r="A170" s="3" t="s">
        <v>77</v>
      </c>
      <c r="B170" s="12"/>
      <c r="C170" s="4"/>
      <c r="D170" s="4"/>
    </row>
    <row r="171" spans="1:4" s="1" customFormat="1" ht="10.050000000000001" customHeight="1" x14ac:dyDescent="0.2">
      <c r="B171" s="10" t="s">
        <v>70</v>
      </c>
      <c r="C171" s="4">
        <v>74711</v>
      </c>
      <c r="D171" s="4">
        <v>159549</v>
      </c>
    </row>
    <row r="172" spans="1:4" s="1" customFormat="1" ht="10.050000000000001" customHeight="1" x14ac:dyDescent="0.2">
      <c r="A172" s="6" t="s">
        <v>100</v>
      </c>
      <c r="B172" s="10"/>
      <c r="C172" s="4">
        <v>74711</v>
      </c>
      <c r="D172" s="4">
        <v>159549</v>
      </c>
    </row>
    <row r="173" spans="1:4" s="7" customFormat="1" ht="10.050000000000001" customHeight="1" x14ac:dyDescent="0.2">
      <c r="B173" s="11" t="s">
        <v>101</v>
      </c>
      <c r="C173" s="8">
        <f>C172/ 234260</f>
        <v>0.31892341842397337</v>
      </c>
      <c r="D173" s="8">
        <f>D172/ 234260</f>
        <v>0.68107658157602669</v>
      </c>
    </row>
    <row r="174" spans="1:4" s="1" customFormat="1" ht="4.95" customHeight="1" x14ac:dyDescent="0.2">
      <c r="B174" s="12"/>
      <c r="C174" s="4"/>
      <c r="D174" s="4"/>
    </row>
    <row r="175" spans="1:4" s="1" customFormat="1" ht="10.050000000000001" customHeight="1" x14ac:dyDescent="0.2">
      <c r="A175" s="3" t="s">
        <v>79</v>
      </c>
      <c r="B175" s="12"/>
      <c r="C175" s="4"/>
      <c r="D175" s="4"/>
    </row>
    <row r="176" spans="1:4" s="1" customFormat="1" ht="10.050000000000001" customHeight="1" x14ac:dyDescent="0.2">
      <c r="B176" s="10" t="s">
        <v>70</v>
      </c>
      <c r="C176" s="4">
        <v>58</v>
      </c>
      <c r="D176" s="4">
        <v>31</v>
      </c>
    </row>
    <row r="177" spans="1:4" s="1" customFormat="1" ht="10.050000000000001" customHeight="1" x14ac:dyDescent="0.2">
      <c r="B177" s="10" t="s">
        <v>78</v>
      </c>
      <c r="C177" s="4">
        <v>68152</v>
      </c>
      <c r="D177" s="4">
        <v>52589</v>
      </c>
    </row>
    <row r="178" spans="1:4" s="1" customFormat="1" ht="10.050000000000001" customHeight="1" x14ac:dyDescent="0.2">
      <c r="B178" s="10" t="s">
        <v>65</v>
      </c>
      <c r="C178" s="4">
        <v>108846</v>
      </c>
      <c r="D178" s="4">
        <v>93883</v>
      </c>
    </row>
    <row r="179" spans="1:4" s="1" customFormat="1" ht="10.050000000000001" customHeight="1" x14ac:dyDescent="0.2">
      <c r="A179" s="6" t="s">
        <v>100</v>
      </c>
      <c r="B179" s="10"/>
      <c r="C179" s="4">
        <v>177056</v>
      </c>
      <c r="D179" s="4">
        <v>146503</v>
      </c>
    </row>
    <row r="180" spans="1:4" s="7" customFormat="1" ht="10.050000000000001" customHeight="1" x14ac:dyDescent="0.2">
      <c r="B180" s="11" t="s">
        <v>101</v>
      </c>
      <c r="C180" s="8">
        <f>C179/ 323559</f>
        <v>0.5472139547964977</v>
      </c>
      <c r="D180" s="8">
        <f>D179/ 323559</f>
        <v>0.4527860452035023</v>
      </c>
    </row>
    <row r="181" spans="1:4" s="1" customFormat="1" ht="4.95" customHeight="1" x14ac:dyDescent="0.2">
      <c r="B181" s="12"/>
      <c r="C181" s="4"/>
      <c r="D181" s="4"/>
    </row>
    <row r="182" spans="1:4" s="1" customFormat="1" ht="10.050000000000001" customHeight="1" x14ac:dyDescent="0.2">
      <c r="A182" s="3" t="s">
        <v>80</v>
      </c>
      <c r="B182" s="12"/>
      <c r="C182" s="4"/>
      <c r="D182" s="4"/>
    </row>
    <row r="183" spans="1:4" s="1" customFormat="1" ht="10.050000000000001" customHeight="1" x14ac:dyDescent="0.2">
      <c r="B183" s="10" t="s">
        <v>70</v>
      </c>
      <c r="C183" s="4">
        <v>32293</v>
      </c>
      <c r="D183" s="4">
        <v>186117</v>
      </c>
    </row>
    <row r="184" spans="1:4" s="1" customFormat="1" ht="10.050000000000001" customHeight="1" x14ac:dyDescent="0.2">
      <c r="A184" s="6" t="s">
        <v>100</v>
      </c>
      <c r="B184" s="10"/>
      <c r="C184" s="4">
        <v>32293</v>
      </c>
      <c r="D184" s="4">
        <v>186117</v>
      </c>
    </row>
    <row r="185" spans="1:4" s="7" customFormat="1" ht="10.050000000000001" customHeight="1" x14ac:dyDescent="0.2">
      <c r="B185" s="11" t="s">
        <v>101</v>
      </c>
      <c r="C185" s="8">
        <f>C184/ 218410</f>
        <v>0.14785495169635091</v>
      </c>
      <c r="D185" s="8">
        <f>D184/ 218410</f>
        <v>0.85214504830364912</v>
      </c>
    </row>
    <row r="186" spans="1:4" s="1" customFormat="1" ht="4.95" customHeight="1" x14ac:dyDescent="0.2">
      <c r="B186" s="12"/>
      <c r="C186" s="4"/>
      <c r="D186" s="4"/>
    </row>
    <row r="187" spans="1:4" s="1" customFormat="1" ht="10.050000000000001" customHeight="1" x14ac:dyDescent="0.2">
      <c r="A187" s="3" t="s">
        <v>81</v>
      </c>
      <c r="B187" s="12"/>
      <c r="C187" s="4"/>
      <c r="D187" s="4"/>
    </row>
    <row r="188" spans="1:4" s="1" customFormat="1" ht="10.050000000000001" customHeight="1" x14ac:dyDescent="0.2">
      <c r="B188" s="10" t="s">
        <v>70</v>
      </c>
      <c r="C188" s="4">
        <v>115314</v>
      </c>
      <c r="D188" s="4">
        <v>222523</v>
      </c>
    </row>
    <row r="189" spans="1:4" s="1" customFormat="1" ht="10.050000000000001" customHeight="1" x14ac:dyDescent="0.2">
      <c r="B189" s="10" t="s">
        <v>65</v>
      </c>
      <c r="C189" s="4">
        <v>15719</v>
      </c>
      <c r="D189" s="4">
        <v>15532</v>
      </c>
    </row>
    <row r="190" spans="1:4" s="1" customFormat="1" ht="10.050000000000001" customHeight="1" x14ac:dyDescent="0.2">
      <c r="A190" s="6" t="s">
        <v>100</v>
      </c>
      <c r="B190" s="10"/>
      <c r="C190" s="4">
        <v>131033</v>
      </c>
      <c r="D190" s="4">
        <v>238055</v>
      </c>
    </row>
    <row r="191" spans="1:4" s="7" customFormat="1" ht="10.050000000000001" customHeight="1" x14ac:dyDescent="0.2">
      <c r="B191" s="11" t="s">
        <v>101</v>
      </c>
      <c r="C191" s="8">
        <f>C190/ 369088</f>
        <v>0.35501831541529394</v>
      </c>
      <c r="D191" s="8">
        <f>D190/ 369088</f>
        <v>0.64498168458470606</v>
      </c>
    </row>
    <row r="192" spans="1:4" s="1" customFormat="1" ht="4.95" customHeight="1" x14ac:dyDescent="0.2">
      <c r="B192" s="12"/>
      <c r="C192" s="4"/>
      <c r="D192" s="4"/>
    </row>
    <row r="193" spans="1:4" s="1" customFormat="1" ht="10.050000000000001" customHeight="1" x14ac:dyDescent="0.2">
      <c r="A193" s="3" t="s">
        <v>82</v>
      </c>
      <c r="B193" s="12"/>
      <c r="C193" s="4"/>
      <c r="D193" s="4"/>
    </row>
    <row r="194" spans="1:4" s="1" customFormat="1" ht="10.050000000000001" customHeight="1" x14ac:dyDescent="0.2">
      <c r="B194" s="10" t="s">
        <v>70</v>
      </c>
      <c r="C194" s="4">
        <v>122664</v>
      </c>
      <c r="D194" s="4">
        <v>285005</v>
      </c>
    </row>
    <row r="195" spans="1:4" s="1" customFormat="1" ht="10.050000000000001" customHeight="1" x14ac:dyDescent="0.2">
      <c r="A195" s="6" t="s">
        <v>100</v>
      </c>
      <c r="B195" s="10"/>
      <c r="C195" s="4">
        <v>122664</v>
      </c>
      <c r="D195" s="4">
        <v>285005</v>
      </c>
    </row>
    <row r="196" spans="1:4" s="7" customFormat="1" ht="10.050000000000001" customHeight="1" x14ac:dyDescent="0.2">
      <c r="B196" s="11" t="s">
        <v>101</v>
      </c>
      <c r="C196" s="8">
        <f>C195/ 407669</f>
        <v>0.30089116415523376</v>
      </c>
      <c r="D196" s="8">
        <f>D195/ 407669</f>
        <v>0.69910883584476624</v>
      </c>
    </row>
    <row r="197" spans="1:4" s="1" customFormat="1" ht="4.95" customHeight="1" x14ac:dyDescent="0.2">
      <c r="B197" s="12"/>
      <c r="C197" s="4"/>
      <c r="D197" s="4"/>
    </row>
    <row r="198" spans="1:4" s="1" customFormat="1" ht="10.050000000000001" customHeight="1" x14ac:dyDescent="0.2">
      <c r="A198" s="3" t="s">
        <v>83</v>
      </c>
      <c r="B198" s="12"/>
      <c r="C198" s="4"/>
      <c r="D198" s="4"/>
    </row>
    <row r="199" spans="1:4" s="1" customFormat="1" ht="10.050000000000001" customHeight="1" x14ac:dyDescent="0.2">
      <c r="B199" s="10" t="s">
        <v>70</v>
      </c>
      <c r="C199" s="4">
        <v>81350</v>
      </c>
      <c r="D199" s="4">
        <v>146103</v>
      </c>
    </row>
    <row r="200" spans="1:4" s="1" customFormat="1" ht="10.050000000000001" customHeight="1" x14ac:dyDescent="0.2">
      <c r="B200" s="10" t="s">
        <v>73</v>
      </c>
      <c r="C200" s="4">
        <v>71200</v>
      </c>
      <c r="D200" s="4">
        <v>76283</v>
      </c>
    </row>
    <row r="201" spans="1:4" s="1" customFormat="1" ht="10.050000000000001" customHeight="1" x14ac:dyDescent="0.2">
      <c r="A201" s="6" t="s">
        <v>100</v>
      </c>
      <c r="B201" s="10"/>
      <c r="C201" s="4">
        <v>152550</v>
      </c>
      <c r="D201" s="4">
        <v>222386</v>
      </c>
    </row>
    <row r="202" spans="1:4" s="7" customFormat="1" ht="10.050000000000001" customHeight="1" x14ac:dyDescent="0.2">
      <c r="B202" s="11" t="s">
        <v>101</v>
      </c>
      <c r="C202" s="8">
        <f>C201/ 374936</f>
        <v>0.40686943905093137</v>
      </c>
      <c r="D202" s="8">
        <f>D201/ 374936</f>
        <v>0.59313056094906869</v>
      </c>
    </row>
    <row r="203" spans="1:4" s="1" customFormat="1" ht="4.95" customHeight="1" x14ac:dyDescent="0.2">
      <c r="B203" s="12"/>
      <c r="C203" s="4"/>
      <c r="D203" s="4"/>
    </row>
    <row r="204" spans="1:4" s="1" customFormat="1" ht="10.050000000000001" customHeight="1" x14ac:dyDescent="0.2">
      <c r="A204" s="3" t="s">
        <v>84</v>
      </c>
      <c r="B204" s="12"/>
      <c r="C204" s="4"/>
      <c r="D204" s="4"/>
    </row>
    <row r="205" spans="1:4" s="1" customFormat="1" ht="10.050000000000001" customHeight="1" x14ac:dyDescent="0.2">
      <c r="B205" s="10" t="s">
        <v>78</v>
      </c>
      <c r="C205" s="4">
        <v>175287</v>
      </c>
      <c r="D205" s="4">
        <v>163864</v>
      </c>
    </row>
    <row r="206" spans="1:4" s="1" customFormat="1" ht="10.050000000000001" customHeight="1" x14ac:dyDescent="0.2">
      <c r="A206" s="6" t="s">
        <v>100</v>
      </c>
      <c r="B206" s="10"/>
      <c r="C206" s="4">
        <v>175287</v>
      </c>
      <c r="D206" s="4">
        <v>163864</v>
      </c>
    </row>
    <row r="207" spans="1:4" s="7" customFormat="1" ht="10.050000000000001" customHeight="1" x14ac:dyDescent="0.2">
      <c r="B207" s="11" t="s">
        <v>101</v>
      </c>
      <c r="C207" s="8">
        <f>C206/ 339151</f>
        <v>0.51684058133397803</v>
      </c>
      <c r="D207" s="8">
        <f>D206/ 339151</f>
        <v>0.48315941866602191</v>
      </c>
    </row>
    <row r="208" spans="1:4" s="1" customFormat="1" ht="4.95" customHeight="1" x14ac:dyDescent="0.2">
      <c r="B208" s="12"/>
      <c r="C208" s="4"/>
      <c r="D208" s="4"/>
    </row>
    <row r="209" spans="1:4" s="1" customFormat="1" ht="10.050000000000001" customHeight="1" x14ac:dyDescent="0.2">
      <c r="A209" s="3" t="s">
        <v>86</v>
      </c>
      <c r="B209" s="12"/>
      <c r="C209" s="4"/>
      <c r="D209" s="4"/>
    </row>
    <row r="210" spans="1:4" s="1" customFormat="1" ht="10.050000000000001" customHeight="1" x14ac:dyDescent="0.2">
      <c r="B210" s="10" t="s">
        <v>70</v>
      </c>
      <c r="C210" s="4">
        <v>20371</v>
      </c>
      <c r="D210" s="4">
        <v>31653</v>
      </c>
    </row>
    <row r="211" spans="1:4" s="1" customFormat="1" ht="10.050000000000001" customHeight="1" x14ac:dyDescent="0.2">
      <c r="B211" s="10" t="s">
        <v>85</v>
      </c>
      <c r="C211" s="4">
        <v>107774</v>
      </c>
      <c r="D211" s="4">
        <v>119815</v>
      </c>
    </row>
    <row r="212" spans="1:4" s="1" customFormat="1" ht="10.050000000000001" customHeight="1" x14ac:dyDescent="0.2">
      <c r="B212" s="10" t="s">
        <v>65</v>
      </c>
      <c r="C212" s="4">
        <v>14961</v>
      </c>
      <c r="D212" s="4">
        <v>14575</v>
      </c>
    </row>
    <row r="213" spans="1:4" s="1" customFormat="1" ht="10.050000000000001" customHeight="1" x14ac:dyDescent="0.2">
      <c r="A213" s="6" t="s">
        <v>100</v>
      </c>
      <c r="B213" s="10"/>
      <c r="C213" s="4">
        <v>143106</v>
      </c>
      <c r="D213" s="4">
        <v>166043</v>
      </c>
    </row>
    <row r="214" spans="1:4" s="7" customFormat="1" ht="10.050000000000001" customHeight="1" x14ac:dyDescent="0.2">
      <c r="B214" s="11" t="s">
        <v>101</v>
      </c>
      <c r="C214" s="8">
        <f>C213/ 309149</f>
        <v>0.46290300146531282</v>
      </c>
      <c r="D214" s="8">
        <f>D213/ 309149</f>
        <v>0.53709699853468718</v>
      </c>
    </row>
    <row r="215" spans="1:4" s="1" customFormat="1" ht="4.95" customHeight="1" x14ac:dyDescent="0.2">
      <c r="B215" s="12"/>
      <c r="C215" s="4"/>
      <c r="D215" s="4"/>
    </row>
    <row r="216" spans="1:4" s="1" customFormat="1" ht="10.050000000000001" customHeight="1" x14ac:dyDescent="0.2">
      <c r="A216" s="3" t="s">
        <v>87</v>
      </c>
      <c r="B216" s="12"/>
      <c r="C216" s="4"/>
      <c r="D216" s="4"/>
    </row>
    <row r="217" spans="1:4" s="1" customFormat="1" ht="10.050000000000001" customHeight="1" x14ac:dyDescent="0.2">
      <c r="B217" s="10" t="s">
        <v>70</v>
      </c>
      <c r="C217" s="4">
        <v>30199</v>
      </c>
      <c r="D217" s="4">
        <v>202402</v>
      </c>
    </row>
    <row r="218" spans="1:4" s="1" customFormat="1" ht="10.050000000000001" customHeight="1" x14ac:dyDescent="0.2">
      <c r="A218" s="6" t="s">
        <v>100</v>
      </c>
      <c r="B218" s="10"/>
      <c r="C218" s="4">
        <v>30199</v>
      </c>
      <c r="D218" s="4">
        <v>202402</v>
      </c>
    </row>
    <row r="219" spans="1:4" s="7" customFormat="1" ht="10.050000000000001" customHeight="1" x14ac:dyDescent="0.2">
      <c r="B219" s="11" t="s">
        <v>101</v>
      </c>
      <c r="C219" s="8">
        <f>C218/ 232601</f>
        <v>0.12983177200441959</v>
      </c>
      <c r="D219" s="8">
        <f>D218/ 232601</f>
        <v>0.87016822799558047</v>
      </c>
    </row>
    <row r="220" spans="1:4" s="1" customFormat="1" ht="4.95" customHeight="1" x14ac:dyDescent="0.2">
      <c r="B220" s="12"/>
      <c r="C220" s="4"/>
      <c r="D220" s="4"/>
    </row>
    <row r="221" spans="1:4" s="1" customFormat="1" ht="10.050000000000001" customHeight="1" x14ac:dyDescent="0.2">
      <c r="A221" s="3" t="s">
        <v>88</v>
      </c>
      <c r="B221" s="12"/>
      <c r="C221" s="4"/>
      <c r="D221" s="4"/>
    </row>
    <row r="222" spans="1:4" s="1" customFormat="1" ht="10.050000000000001" customHeight="1" x14ac:dyDescent="0.2">
      <c r="B222" s="10" t="s">
        <v>78</v>
      </c>
      <c r="C222" s="4">
        <v>119519</v>
      </c>
      <c r="D222" s="4">
        <v>139177</v>
      </c>
    </row>
    <row r="223" spans="1:4" s="1" customFormat="1" ht="10.050000000000001" customHeight="1" x14ac:dyDescent="0.2">
      <c r="A223" s="6" t="s">
        <v>100</v>
      </c>
      <c r="B223" s="10"/>
      <c r="C223" s="4">
        <v>119519</v>
      </c>
      <c r="D223" s="4">
        <v>139177</v>
      </c>
    </row>
    <row r="224" spans="1:4" s="7" customFormat="1" ht="10.050000000000001" customHeight="1" x14ac:dyDescent="0.2">
      <c r="B224" s="11" t="s">
        <v>101</v>
      </c>
      <c r="C224" s="8">
        <f>C223/ 258696</f>
        <v>0.46200559730339857</v>
      </c>
      <c r="D224" s="8">
        <f>D223/ 258696</f>
        <v>0.53799440269660137</v>
      </c>
    </row>
    <row r="225" spans="1:4" s="1" customFormat="1" ht="4.95" customHeight="1" x14ac:dyDescent="0.2">
      <c r="B225" s="12"/>
      <c r="C225" s="4"/>
      <c r="D225" s="4"/>
    </row>
    <row r="226" spans="1:4" s="1" customFormat="1" ht="10.050000000000001" customHeight="1" x14ac:dyDescent="0.2">
      <c r="A226" s="3" t="s">
        <v>89</v>
      </c>
      <c r="B226" s="12"/>
      <c r="C226" s="4"/>
      <c r="D226" s="4"/>
    </row>
    <row r="227" spans="1:4" s="1" customFormat="1" ht="10.050000000000001" customHeight="1" x14ac:dyDescent="0.2">
      <c r="B227" s="10" t="s">
        <v>70</v>
      </c>
      <c r="C227" s="4">
        <v>91703</v>
      </c>
      <c r="D227" s="4">
        <v>172936</v>
      </c>
    </row>
    <row r="228" spans="1:4" s="1" customFormat="1" ht="10.050000000000001" customHeight="1" x14ac:dyDescent="0.2">
      <c r="B228" s="10" t="s">
        <v>85</v>
      </c>
      <c r="C228" s="4">
        <v>7050</v>
      </c>
      <c r="D228" s="4">
        <v>9984</v>
      </c>
    </row>
    <row r="229" spans="1:4" s="1" customFormat="1" ht="10.050000000000001" customHeight="1" x14ac:dyDescent="0.2">
      <c r="A229" s="6" t="s">
        <v>100</v>
      </c>
      <c r="B229" s="10"/>
      <c r="C229" s="4">
        <v>98753</v>
      </c>
      <c r="D229" s="4">
        <v>182920</v>
      </c>
    </row>
    <row r="230" spans="1:4" s="7" customFormat="1" ht="10.050000000000001" customHeight="1" x14ac:dyDescent="0.2">
      <c r="B230" s="11" t="s">
        <v>101</v>
      </c>
      <c r="C230" s="8">
        <f>C229/ 281673</f>
        <v>0.3505944836743316</v>
      </c>
      <c r="D230" s="8">
        <f>D229/ 281673</f>
        <v>0.64940551632566845</v>
      </c>
    </row>
    <row r="231" spans="1:4" s="1" customFormat="1" ht="4.95" customHeight="1" x14ac:dyDescent="0.2">
      <c r="B231" s="12"/>
      <c r="C231" s="4"/>
      <c r="D231" s="4"/>
    </row>
    <row r="232" spans="1:4" s="1" customFormat="1" ht="10.050000000000001" customHeight="1" x14ac:dyDescent="0.2">
      <c r="A232" s="3" t="s">
        <v>90</v>
      </c>
      <c r="B232" s="12"/>
      <c r="C232" s="4"/>
      <c r="D232" s="4"/>
    </row>
    <row r="233" spans="1:4" s="1" customFormat="1" ht="10.050000000000001" customHeight="1" x14ac:dyDescent="0.2">
      <c r="B233" s="10" t="s">
        <v>70</v>
      </c>
      <c r="C233" s="4">
        <v>47461</v>
      </c>
      <c r="D233" s="4">
        <v>157034</v>
      </c>
    </row>
    <row r="234" spans="1:4" s="1" customFormat="1" ht="10.050000000000001" customHeight="1" x14ac:dyDescent="0.2">
      <c r="A234" s="6" t="s">
        <v>100</v>
      </c>
      <c r="B234" s="10"/>
      <c r="C234" s="4">
        <v>47461</v>
      </c>
      <c r="D234" s="4">
        <v>157034</v>
      </c>
    </row>
    <row r="235" spans="1:4" s="7" customFormat="1" ht="10.050000000000001" customHeight="1" x14ac:dyDescent="0.2">
      <c r="B235" s="11" t="s">
        <v>101</v>
      </c>
      <c r="C235" s="8">
        <f>C234/ 204495</f>
        <v>0.23208880412724028</v>
      </c>
      <c r="D235" s="8">
        <f>D234/ 204495</f>
        <v>0.76791119587275969</v>
      </c>
    </row>
    <row r="236" spans="1:4" s="1" customFormat="1" ht="4.95" customHeight="1" x14ac:dyDescent="0.2">
      <c r="B236" s="12"/>
      <c r="C236" s="4"/>
      <c r="D236" s="4"/>
    </row>
    <row r="237" spans="1:4" s="1" customFormat="1" ht="10.050000000000001" customHeight="1" x14ac:dyDescent="0.2">
      <c r="A237" s="3" t="s">
        <v>91</v>
      </c>
      <c r="B237" s="12"/>
      <c r="C237" s="4"/>
      <c r="D237" s="4"/>
    </row>
    <row r="238" spans="1:4" s="1" customFormat="1" ht="10.050000000000001" customHeight="1" x14ac:dyDescent="0.2">
      <c r="B238" s="10" t="s">
        <v>70</v>
      </c>
      <c r="C238" s="4">
        <v>9841</v>
      </c>
      <c r="D238" s="4">
        <v>13488</v>
      </c>
    </row>
    <row r="239" spans="1:4" s="1" customFormat="1" ht="10.050000000000001" customHeight="1" x14ac:dyDescent="0.2">
      <c r="B239" s="10" t="s">
        <v>85</v>
      </c>
      <c r="C239" s="4">
        <v>108266</v>
      </c>
      <c r="D239" s="4">
        <v>137475</v>
      </c>
    </row>
    <row r="240" spans="1:4" s="1" customFormat="1" ht="10.050000000000001" customHeight="1" x14ac:dyDescent="0.2">
      <c r="A240" s="6" t="s">
        <v>100</v>
      </c>
      <c r="B240" s="10"/>
      <c r="C240" s="4">
        <v>118107</v>
      </c>
      <c r="D240" s="4">
        <v>150963</v>
      </c>
    </row>
    <row r="241" spans="1:4" s="7" customFormat="1" ht="10.050000000000001" customHeight="1" x14ac:dyDescent="0.2">
      <c r="B241" s="11" t="s">
        <v>101</v>
      </c>
      <c r="C241" s="8">
        <f>C240/ 269070</f>
        <v>0.43894525588136918</v>
      </c>
      <c r="D241" s="8">
        <f>D240/ 269070</f>
        <v>0.56105474411863088</v>
      </c>
    </row>
    <row r="242" spans="1:4" s="1" customFormat="1" ht="4.95" customHeight="1" x14ac:dyDescent="0.2">
      <c r="B242" s="12"/>
      <c r="C242" s="4"/>
      <c r="D242" s="4"/>
    </row>
    <row r="243" spans="1:4" s="1" customFormat="1" ht="10.050000000000001" customHeight="1" x14ac:dyDescent="0.2">
      <c r="A243" s="3" t="s">
        <v>92</v>
      </c>
      <c r="B243" s="12"/>
      <c r="C243" s="4"/>
      <c r="D243" s="4"/>
    </row>
    <row r="244" spans="1:4" s="1" customFormat="1" ht="10.050000000000001" customHeight="1" x14ac:dyDescent="0.2">
      <c r="B244" s="10" t="s">
        <v>70</v>
      </c>
      <c r="C244" s="4">
        <v>52049</v>
      </c>
      <c r="D244" s="4">
        <v>175812</v>
      </c>
    </row>
    <row r="245" spans="1:4" s="1" customFormat="1" ht="10.050000000000001" customHeight="1" x14ac:dyDescent="0.2">
      <c r="A245" s="6" t="s">
        <v>100</v>
      </c>
      <c r="B245" s="10"/>
      <c r="C245" s="4">
        <v>52049</v>
      </c>
      <c r="D245" s="4">
        <v>175812</v>
      </c>
    </row>
    <row r="246" spans="1:4" s="7" customFormat="1" ht="10.050000000000001" customHeight="1" x14ac:dyDescent="0.2">
      <c r="B246" s="11" t="s">
        <v>101</v>
      </c>
      <c r="C246" s="8">
        <f>C245/ 227861</f>
        <v>0.22842434642172202</v>
      </c>
      <c r="D246" s="8">
        <f>D245/ 227861</f>
        <v>0.77157565357827795</v>
      </c>
    </row>
    <row r="247" spans="1:4" s="1" customFormat="1" ht="4.95" customHeight="1" x14ac:dyDescent="0.2">
      <c r="B247" s="12"/>
      <c r="C247" s="4"/>
      <c r="D247" s="4"/>
    </row>
    <row r="248" spans="1:4" s="1" customFormat="1" ht="10.050000000000001" customHeight="1" x14ac:dyDescent="0.2">
      <c r="A248" s="3" t="s">
        <v>94</v>
      </c>
      <c r="B248" s="12"/>
      <c r="C248" s="4"/>
      <c r="D248" s="4"/>
    </row>
    <row r="249" spans="1:4" s="1" customFormat="1" ht="10.050000000000001" customHeight="1" x14ac:dyDescent="0.2">
      <c r="B249" s="10" t="s">
        <v>85</v>
      </c>
      <c r="C249" s="4">
        <v>124763</v>
      </c>
      <c r="D249" s="4">
        <v>104797</v>
      </c>
    </row>
    <row r="250" spans="1:4" s="1" customFormat="1" ht="10.050000000000001" customHeight="1" x14ac:dyDescent="0.2">
      <c r="B250" s="10" t="s">
        <v>93</v>
      </c>
      <c r="C250" s="4">
        <v>88783</v>
      </c>
      <c r="D250" s="4">
        <v>106015</v>
      </c>
    </row>
    <row r="251" spans="1:4" s="1" customFormat="1" ht="10.050000000000001" customHeight="1" x14ac:dyDescent="0.2">
      <c r="A251" s="6" t="s">
        <v>100</v>
      </c>
      <c r="B251" s="10"/>
      <c r="C251" s="4">
        <v>213546</v>
      </c>
      <c r="D251" s="4">
        <v>210812</v>
      </c>
    </row>
    <row r="252" spans="1:4" s="7" customFormat="1" ht="10.050000000000001" customHeight="1" x14ac:dyDescent="0.2">
      <c r="B252" s="11" t="s">
        <v>101</v>
      </c>
      <c r="C252" s="8">
        <f>C251/ 424358</f>
        <v>0.50322133670155855</v>
      </c>
      <c r="D252" s="8">
        <f>D251/ 424358</f>
        <v>0.49677866329844139</v>
      </c>
    </row>
    <row r="253" spans="1:4" s="1" customFormat="1" ht="4.95" customHeight="1" x14ac:dyDescent="0.2">
      <c r="B253" s="12"/>
      <c r="C253" s="4"/>
      <c r="D253" s="4"/>
    </row>
    <row r="254" spans="1:4" s="1" customFormat="1" ht="10.050000000000001" customHeight="1" x14ac:dyDescent="0.2">
      <c r="A254" s="3" t="s">
        <v>95</v>
      </c>
      <c r="B254" s="12"/>
      <c r="C254" s="4"/>
      <c r="D254" s="4"/>
    </row>
    <row r="255" spans="1:4" s="1" customFormat="1" ht="10.050000000000001" customHeight="1" x14ac:dyDescent="0.2">
      <c r="B255" s="10" t="s">
        <v>85</v>
      </c>
      <c r="C255" s="4">
        <v>199832</v>
      </c>
      <c r="D255" s="4">
        <v>214386</v>
      </c>
    </row>
    <row r="256" spans="1:4" s="1" customFormat="1" ht="10.050000000000001" customHeight="1" x14ac:dyDescent="0.2">
      <c r="A256" s="6" t="s">
        <v>100</v>
      </c>
      <c r="B256" s="10"/>
      <c r="C256" s="4">
        <v>199832</v>
      </c>
      <c r="D256" s="4">
        <v>214386</v>
      </c>
    </row>
    <row r="257" spans="1:4" s="7" customFormat="1" ht="10.050000000000001" customHeight="1" x14ac:dyDescent="0.2">
      <c r="B257" s="11" t="s">
        <v>101</v>
      </c>
      <c r="C257" s="8">
        <f>C256/ 414218</f>
        <v>0.48243195611972439</v>
      </c>
      <c r="D257" s="8">
        <f>D256/ 414218</f>
        <v>0.51756804388027555</v>
      </c>
    </row>
    <row r="258" spans="1:4" s="1" customFormat="1" ht="4.95" customHeight="1" x14ac:dyDescent="0.2">
      <c r="B258" s="12"/>
      <c r="C258" s="4"/>
      <c r="D258" s="4"/>
    </row>
    <row r="259" spans="1:4" s="1" customFormat="1" ht="10.050000000000001" customHeight="1" x14ac:dyDescent="0.2">
      <c r="A259" s="3" t="s">
        <v>96</v>
      </c>
      <c r="B259" s="12"/>
      <c r="C259" s="4"/>
      <c r="D259" s="4"/>
    </row>
    <row r="260" spans="1:4" s="1" customFormat="1" ht="10.050000000000001" customHeight="1" x14ac:dyDescent="0.2">
      <c r="B260" s="10" t="s">
        <v>93</v>
      </c>
      <c r="C260" s="4">
        <v>205559</v>
      </c>
      <c r="D260" s="4">
        <v>176754</v>
      </c>
    </row>
    <row r="261" spans="1:4" s="1" customFormat="1" ht="10.050000000000001" customHeight="1" x14ac:dyDescent="0.2">
      <c r="A261" s="6" t="s">
        <v>100</v>
      </c>
      <c r="B261" s="10"/>
      <c r="C261" s="4">
        <v>205559</v>
      </c>
      <c r="D261" s="4">
        <v>176754</v>
      </c>
    </row>
    <row r="262" spans="1:4" s="7" customFormat="1" ht="10.050000000000001" customHeight="1" x14ac:dyDescent="0.2">
      <c r="B262" s="11" t="s">
        <v>101</v>
      </c>
      <c r="C262" s="8">
        <f>C261/ 382313</f>
        <v>0.53767201219942817</v>
      </c>
      <c r="D262" s="8">
        <f>D261/ 382313</f>
        <v>0.46232798780057177</v>
      </c>
    </row>
    <row r="263" spans="1:4" s="1" customFormat="1" ht="4.95" customHeight="1" x14ac:dyDescent="0.2">
      <c r="B263" s="12"/>
      <c r="C263" s="4"/>
      <c r="D263" s="4"/>
    </row>
    <row r="264" spans="1:4" s="1" customFormat="1" ht="10.050000000000001" customHeight="1" x14ac:dyDescent="0.2">
      <c r="A264" s="3" t="s">
        <v>97</v>
      </c>
      <c r="B264" s="12"/>
      <c r="C264" s="4"/>
      <c r="D264" s="4"/>
    </row>
    <row r="265" spans="1:4" s="1" customFormat="1" ht="10.050000000000001" customHeight="1" x14ac:dyDescent="0.2">
      <c r="B265" s="10" t="s">
        <v>93</v>
      </c>
      <c r="C265" s="4">
        <v>137804</v>
      </c>
      <c r="D265" s="4">
        <v>264415</v>
      </c>
    </row>
    <row r="266" spans="1:4" s="1" customFormat="1" ht="10.050000000000001" customHeight="1" x14ac:dyDescent="0.2">
      <c r="A266" s="6" t="s">
        <v>100</v>
      </c>
      <c r="B266" s="10"/>
      <c r="C266" s="4">
        <v>137804</v>
      </c>
      <c r="D266" s="4">
        <v>264415</v>
      </c>
    </row>
    <row r="267" spans="1:4" s="7" customFormat="1" ht="10.050000000000001" customHeight="1" x14ac:dyDescent="0.2">
      <c r="B267" s="11" t="s">
        <v>101</v>
      </c>
      <c r="C267" s="8">
        <f>C266/ 402219</f>
        <v>0.34260937449498907</v>
      </c>
      <c r="D267" s="8">
        <f>D266/ 402219</f>
        <v>0.65739062550501093</v>
      </c>
    </row>
    <row r="268" spans="1:4" s="1" customFormat="1" ht="4.95" customHeight="1" x14ac:dyDescent="0.2">
      <c r="B268" s="12"/>
      <c r="C268" s="4"/>
      <c r="D268" s="4"/>
    </row>
    <row r="269" spans="1:4" s="1" customFormat="1" ht="10.050000000000001" customHeight="1" x14ac:dyDescent="0.2">
      <c r="A269" s="3" t="s">
        <v>99</v>
      </c>
      <c r="B269" s="12"/>
      <c r="C269" s="4"/>
      <c r="D269" s="4"/>
    </row>
    <row r="270" spans="1:4" s="1" customFormat="1" ht="10.050000000000001" customHeight="1" x14ac:dyDescent="0.2">
      <c r="B270" s="10" t="s">
        <v>98</v>
      </c>
      <c r="C270" s="4">
        <v>13177</v>
      </c>
      <c r="D270" s="4">
        <v>19288</v>
      </c>
    </row>
    <row r="271" spans="1:4" s="1" customFormat="1" ht="10.050000000000001" customHeight="1" x14ac:dyDescent="0.2">
      <c r="B271" s="10" t="s">
        <v>93</v>
      </c>
      <c r="C271" s="4">
        <v>72935</v>
      </c>
      <c r="D271" s="4">
        <v>127486</v>
      </c>
    </row>
    <row r="272" spans="1:4" s="1" customFormat="1" ht="10.050000000000001" customHeight="1" x14ac:dyDescent="0.2">
      <c r="A272" s="6" t="s">
        <v>100</v>
      </c>
      <c r="B272" s="10"/>
      <c r="C272" s="4">
        <v>86112</v>
      </c>
      <c r="D272" s="4">
        <v>146774</v>
      </c>
    </row>
    <row r="273" spans="2:4" s="7" customFormat="1" ht="10.050000000000001" customHeight="1" x14ac:dyDescent="0.2">
      <c r="B273" s="11" t="s">
        <v>101</v>
      </c>
      <c r="C273" s="8">
        <f>C272/ 232886</f>
        <v>0.3697603119122661</v>
      </c>
      <c r="D273" s="8">
        <f>D272/ 232886</f>
        <v>0.6302396880877339</v>
      </c>
    </row>
    <row r="274" spans="2:4" s="1" customFormat="1" ht="4.95" customHeight="1" x14ac:dyDescent="0.2">
      <c r="B274" s="12"/>
      <c r="C274" s="4"/>
      <c r="D274" s="4"/>
    </row>
    <row r="275" spans="2:4" s="1" customFormat="1" ht="10.050000000000001" customHeight="1" x14ac:dyDescent="0.2">
      <c r="B275" s="12"/>
      <c r="C275" s="4"/>
      <c r="D275" s="4"/>
    </row>
  </sheetData>
  <mergeCells count="1">
    <mergeCell ref="B1:G1"/>
  </mergeCells>
  <pageMargins left="0.9" right="0.9" top="1" bottom="0.8" header="0.3" footer="0.3"/>
  <pageSetup firstPageNumber="36" orientation="portrait" useFirstPageNumber="1" r:id="rId1"/>
  <headerFooter alignWithMargins="0">
    <oddHeader>&amp;C&amp;"Arial,Bold"&amp;11Supplement to the Statement of Vote
September 14, 2021, California Gubernatorial Recall Election
Counties by State Senate Districts for Recall Question</oddHeader>
    <oddFooter>&amp;L&amp;8 &amp;X1&amp;XSee Explanatory Notes on page ii. &amp;C&amp;"Arial,Bold"&amp;8&amp;P</oddFooter>
  </headerFooter>
  <rowBreaks count="3" manualBreakCount="3">
    <brk id="69" max="6" man="1"/>
    <brk id="138" max="6" man="1"/>
    <brk id="20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SSOV Recall Contest SD Export</vt:lpstr>
      <vt:lpstr>'SSOV Recall Contest SD Export'!Print_Area</vt:lpstr>
      <vt:lpstr>'SSOV Recall Contest SD Export'!Print_Titles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Brar, Sarah</cp:lastModifiedBy>
  <cp:lastPrinted>2022-06-09T20:47:11Z</cp:lastPrinted>
  <dcterms:created xsi:type="dcterms:W3CDTF">2022-05-10T16:19:07Z</dcterms:created>
  <dcterms:modified xsi:type="dcterms:W3CDTF">2022-06-10T21:45:28Z</dcterms:modified>
</cp:coreProperties>
</file>