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sfps3\Elections\Projects\Candidates &amp; Elections\SOV - SSOV\Primary 2022 SSOV\Preface Pages\Formatted pages\"/>
    </mc:Choice>
  </mc:AlternateContent>
  <xr:revisionPtr revIDLastSave="0" documentId="13_ncr:1_{AA2B2C50-8156-45E1-B180-D1C3B2D35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SOV Statewide Office AD Export" sheetId="1" r:id="rId1"/>
  </sheets>
  <definedNames>
    <definedName name="_xlnm.Print_Area" localSheetId="0">'SSOV Statewide Office AD Export'!$A$1:$Y$475</definedName>
    <definedName name="_xlnm.Print_Titles" localSheetId="0">'SSOV Statewide Office AD Export'!$A:$B,'SSOV Statewide Office AD Export'!$1:$2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74" i="1" l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<sst xmlns="http://schemas.openxmlformats.org/spreadsheetml/2006/main" count="439" uniqueCount="168">
  <si>
    <t>Akinyemi Agbede</t>
  </si>
  <si>
    <t>Dan O'Dowd</t>
  </si>
  <si>
    <t>Douglas Howard Pierce</t>
  </si>
  <si>
    <t>Timothy J Ursich</t>
  </si>
  <si>
    <t>James P. Bradley</t>
  </si>
  <si>
    <t>Myron L. Hall</t>
  </si>
  <si>
    <t>Robert George Lucero, Jr</t>
  </si>
  <si>
    <t>Mark P. Meuser</t>
  </si>
  <si>
    <t>Enrique Petris</t>
  </si>
  <si>
    <t>Chuck Smith</t>
  </si>
  <si>
    <t>Carlos Guillermo Tapia</t>
  </si>
  <si>
    <t>Cordie Williams</t>
  </si>
  <si>
    <t>James "Henk" Conn</t>
  </si>
  <si>
    <t>Pamela Elizondo</t>
  </si>
  <si>
    <t>John Thompson Parker</t>
  </si>
  <si>
    <t>Daphne Bradford</t>
  </si>
  <si>
    <t>Eleanor Garcia</t>
  </si>
  <si>
    <t>Don J. Grundmann</t>
  </si>
  <si>
    <t>Deon D. Jenkins</t>
  </si>
  <si>
    <t>DEM</t>
  </si>
  <si>
    <t>REP</t>
  </si>
  <si>
    <t>GRN</t>
  </si>
  <si>
    <t>PF</t>
  </si>
  <si>
    <t>NPP</t>
  </si>
  <si>
    <t>Alpine</t>
  </si>
  <si>
    <t>Amador</t>
  </si>
  <si>
    <t>El Dorado</t>
  </si>
  <si>
    <t>Lassen</t>
  </si>
  <si>
    <t>Modoc</t>
  </si>
  <si>
    <t>Nevada</t>
  </si>
  <si>
    <t>Placer</t>
  </si>
  <si>
    <t>Plumas</t>
  </si>
  <si>
    <t>Shasta</t>
  </si>
  <si>
    <t>Sierra</t>
  </si>
  <si>
    <t>Siskiyou</t>
  </si>
  <si>
    <t>State Assembly 1</t>
  </si>
  <si>
    <t>Del Norte</t>
  </si>
  <si>
    <t>Humboldt</t>
  </si>
  <si>
    <t>Mendocino</t>
  </si>
  <si>
    <t>Sonoma</t>
  </si>
  <si>
    <t>Trinity</t>
  </si>
  <si>
    <t>State Assembly 2</t>
  </si>
  <si>
    <t>Butte</t>
  </si>
  <si>
    <t>Glenn</t>
  </si>
  <si>
    <t>Sutter</t>
  </si>
  <si>
    <t>Tehama</t>
  </si>
  <si>
    <t>Yuba</t>
  </si>
  <si>
    <t>State Assembly 3</t>
  </si>
  <si>
    <t>Colusa</t>
  </si>
  <si>
    <t>Lake</t>
  </si>
  <si>
    <t>Napa</t>
  </si>
  <si>
    <t>Yolo</t>
  </si>
  <si>
    <t>State Assembly 4</t>
  </si>
  <si>
    <t>State Assembly 5</t>
  </si>
  <si>
    <t>Sacramento</t>
  </si>
  <si>
    <t>State Assembly 6</t>
  </si>
  <si>
    <t>State Assembly 7</t>
  </si>
  <si>
    <t>Calaveras</t>
  </si>
  <si>
    <t>Fresno</t>
  </si>
  <si>
    <t>Inyo</t>
  </si>
  <si>
    <t>Madera</t>
  </si>
  <si>
    <t>Mariposa</t>
  </si>
  <si>
    <t>Mono</t>
  </si>
  <si>
    <t>Tuolumne</t>
  </si>
  <si>
    <t>State Assembly 8</t>
  </si>
  <si>
    <t>San Joaquin</t>
  </si>
  <si>
    <t>Stanislaus</t>
  </si>
  <si>
    <t>State Assembly 9</t>
  </si>
  <si>
    <t>State Assembly 10</t>
  </si>
  <si>
    <t>Contra Costa</t>
  </si>
  <si>
    <t>Solano</t>
  </si>
  <si>
    <t>State Assembly 11</t>
  </si>
  <si>
    <t>Marin</t>
  </si>
  <si>
    <t>San Francisco</t>
  </si>
  <si>
    <t>State Assembly 12</t>
  </si>
  <si>
    <t>State Assembly 13</t>
  </si>
  <si>
    <t>Alameda</t>
  </si>
  <si>
    <t>State Assembly 14</t>
  </si>
  <si>
    <t>State Assembly 15</t>
  </si>
  <si>
    <t>State Assembly 16</t>
  </si>
  <si>
    <t>State Assembly 17</t>
  </si>
  <si>
    <t>State Assembly 18</t>
  </si>
  <si>
    <t>San Mateo</t>
  </si>
  <si>
    <t>State Assembly 19</t>
  </si>
  <si>
    <t>State Assembly 20</t>
  </si>
  <si>
    <t>State Assembly 21</t>
  </si>
  <si>
    <t>Merced</t>
  </si>
  <si>
    <t>State Assembly 22</t>
  </si>
  <si>
    <t>Santa Clara</t>
  </si>
  <si>
    <t>State Assembly 23</t>
  </si>
  <si>
    <t>State Assembly 24</t>
  </si>
  <si>
    <t>State Assembly 25</t>
  </si>
  <si>
    <t>State Assembly 26</t>
  </si>
  <si>
    <t>State Assembly 27</t>
  </si>
  <si>
    <t>Santa Cruz</t>
  </si>
  <si>
    <t>State Assembly 28</t>
  </si>
  <si>
    <t>Monterey</t>
  </si>
  <si>
    <t>San Benito</t>
  </si>
  <si>
    <t>State Assembly 29</t>
  </si>
  <si>
    <t>San Luis Obispo</t>
  </si>
  <si>
    <t>State Assembly 30</t>
  </si>
  <si>
    <t>State Assembly 31</t>
  </si>
  <si>
    <t>Kern</t>
  </si>
  <si>
    <t>Tulare</t>
  </si>
  <si>
    <t>State Assembly 32</t>
  </si>
  <si>
    <t>Kings</t>
  </si>
  <si>
    <t>State Assembly 33</t>
  </si>
  <si>
    <t>Los Angeles</t>
  </si>
  <si>
    <t>San Bernardino</t>
  </si>
  <si>
    <t>State Assembly 34</t>
  </si>
  <si>
    <t>State Assembly 35</t>
  </si>
  <si>
    <t>Imperial</t>
  </si>
  <si>
    <t>Riverside</t>
  </si>
  <si>
    <t>State Assembly 36</t>
  </si>
  <si>
    <t>Santa Barbara</t>
  </si>
  <si>
    <t>State Assembly 37</t>
  </si>
  <si>
    <t>Ventura</t>
  </si>
  <si>
    <t>State Assembly 38</t>
  </si>
  <si>
    <t>State Assembly 39</t>
  </si>
  <si>
    <t>State Assembly 40</t>
  </si>
  <si>
    <t>State Assembly 41</t>
  </si>
  <si>
    <t>State Assembly 42</t>
  </si>
  <si>
    <t>State Assembly 43</t>
  </si>
  <si>
    <t>State Assembly 44</t>
  </si>
  <si>
    <t>State Assembly 45</t>
  </si>
  <si>
    <t>State Assembly 46</t>
  </si>
  <si>
    <t>State Assembly 47</t>
  </si>
  <si>
    <t>State Assembly 48</t>
  </si>
  <si>
    <t>State Assembly 49</t>
  </si>
  <si>
    <t>State Assembly 50</t>
  </si>
  <si>
    <t>State Assembly 51</t>
  </si>
  <si>
    <t>State Assembly 52</t>
  </si>
  <si>
    <t>State Assembly 53</t>
  </si>
  <si>
    <t>State Assembly 54</t>
  </si>
  <si>
    <t>State Assembly 55</t>
  </si>
  <si>
    <t>State Assembly 56</t>
  </si>
  <si>
    <t>State Assembly 57</t>
  </si>
  <si>
    <t>State Assembly 58</t>
  </si>
  <si>
    <t>Orange</t>
  </si>
  <si>
    <t>State Assembly 59</t>
  </si>
  <si>
    <t>State Assembly 60</t>
  </si>
  <si>
    <t>State Assembly 61</t>
  </si>
  <si>
    <t>State Assembly 62</t>
  </si>
  <si>
    <t>State Assembly 63</t>
  </si>
  <si>
    <t>State Assembly 64</t>
  </si>
  <si>
    <t>State Assembly 65</t>
  </si>
  <si>
    <t>State Assembly 66</t>
  </si>
  <si>
    <t>State Assembly 67</t>
  </si>
  <si>
    <t>State Assembly 68</t>
  </si>
  <si>
    <t>State Assembly 69</t>
  </si>
  <si>
    <t>State Assembly 70</t>
  </si>
  <si>
    <t>State Assembly 71</t>
  </si>
  <si>
    <t>State Assembly 72</t>
  </si>
  <si>
    <t>State Assembly 73</t>
  </si>
  <si>
    <t>San Diego</t>
  </si>
  <si>
    <t>State Assembly 74</t>
  </si>
  <si>
    <t>State Assembly 75</t>
  </si>
  <si>
    <t>State Assembly 76</t>
  </si>
  <si>
    <t>State Assembly 77</t>
  </si>
  <si>
    <t>State Assembly 78</t>
  </si>
  <si>
    <t>State Assembly 79</t>
  </si>
  <si>
    <t>State Assembly 80</t>
  </si>
  <si>
    <t>District Totals</t>
  </si>
  <si>
    <t>Percent</t>
  </si>
  <si>
    <t>Jon 
Elist</t>
  </si>
  <si>
    <t>Alex 
Padilla</t>
  </si>
  <si>
    <t>Obaidul 
Huq 
Pirjada</t>
  </si>
  <si>
    <t>Sarah
Sun 
Liew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</si>
</sst>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color rgb="FF000000"/>
      <name val="Arial"/>
    </font>
    <font>
      <sz val="7.5"/>
      <color indexed="8"/>
      <name val="Arial"/>
      <family val="2"/>
    </font>
    <font>
      <b/>
      <sz val="7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0" borderId="0" xfId="0" applyFont="1"/>
    <xf numFmtId="49" fontId="2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6"/>
  <sheetViews>
    <sheetView tabSelected="1" zoomScaleNormal="100" zoomScaleSheetLayoutView="70" workbookViewId="0">
      <selection activeCell="I6" sqref="I6:K6"/>
    </sheetView>
  </sheetViews>
  <sheetFormatPr defaultColWidth="7.7109375" defaultRowHeight="9.9499999999999993" customHeight="1" x14ac:dyDescent="0.15"/>
  <cols>
    <col min="1" max="1" width="2.7109375" style="5" customWidth="1"/>
    <col min="2" max="2" width="20.7109375" style="13" customWidth="1"/>
    <col min="3" max="20" width="7.7109375" style="5"/>
    <col min="21" max="21" width="7.85546875" style="5" customWidth="1"/>
    <col min="22" max="23" width="7.7109375" style="5"/>
    <col min="24" max="24" width="9" style="5" customWidth="1"/>
    <col min="25" max="16384" width="7.7109375" style="5"/>
  </cols>
  <sheetData>
    <row r="1" spans="1:25" s="14" customFormat="1" ht="30" customHeight="1" x14ac:dyDescent="0.15">
      <c r="C1" s="15" t="s">
        <v>0</v>
      </c>
      <c r="D1" s="15" t="s">
        <v>1</v>
      </c>
      <c r="E1" s="15" t="s">
        <v>165</v>
      </c>
      <c r="F1" s="15" t="s">
        <v>2</v>
      </c>
      <c r="G1" s="15" t="s">
        <v>166</v>
      </c>
      <c r="H1" s="15" t="s">
        <v>3</v>
      </c>
      <c r="I1" s="15" t="s">
        <v>4</v>
      </c>
      <c r="J1" s="15" t="s">
        <v>164</v>
      </c>
      <c r="K1" s="15" t="s">
        <v>5</v>
      </c>
      <c r="L1" s="15" t="s">
        <v>167</v>
      </c>
      <c r="M1" s="15" t="s">
        <v>6</v>
      </c>
      <c r="N1" s="15" t="s">
        <v>7</v>
      </c>
      <c r="O1" s="15" t="s">
        <v>8</v>
      </c>
      <c r="P1" s="15" t="s">
        <v>9</v>
      </c>
      <c r="Q1" s="15" t="s">
        <v>10</v>
      </c>
      <c r="R1" s="15" t="s">
        <v>11</v>
      </c>
      <c r="S1" s="15" t="s">
        <v>12</v>
      </c>
      <c r="T1" s="15" t="s">
        <v>13</v>
      </c>
      <c r="U1" s="15" t="s">
        <v>14</v>
      </c>
      <c r="V1" s="15" t="s">
        <v>15</v>
      </c>
      <c r="W1" s="15" t="s">
        <v>16</v>
      </c>
      <c r="X1" s="15" t="s">
        <v>17</v>
      </c>
      <c r="Y1" s="15" t="s">
        <v>18</v>
      </c>
    </row>
    <row r="2" spans="1:25" s="14" customFormat="1" ht="9.9499999999999993" customHeight="1" x14ac:dyDescent="0.15">
      <c r="C2" s="15" t="s">
        <v>19</v>
      </c>
      <c r="D2" s="15" t="s">
        <v>19</v>
      </c>
      <c r="E2" s="15" t="s">
        <v>19</v>
      </c>
      <c r="F2" s="15" t="s">
        <v>19</v>
      </c>
      <c r="G2" s="15" t="s">
        <v>19</v>
      </c>
      <c r="H2" s="15" t="s">
        <v>19</v>
      </c>
      <c r="I2" s="15" t="s">
        <v>20</v>
      </c>
      <c r="J2" s="15" t="s">
        <v>20</v>
      </c>
      <c r="K2" s="15" t="s">
        <v>20</v>
      </c>
      <c r="L2" s="15" t="s">
        <v>20</v>
      </c>
      <c r="M2" s="15" t="s">
        <v>20</v>
      </c>
      <c r="N2" s="15" t="s">
        <v>20</v>
      </c>
      <c r="O2" s="15" t="s">
        <v>20</v>
      </c>
      <c r="P2" s="15" t="s">
        <v>20</v>
      </c>
      <c r="Q2" s="15" t="s">
        <v>20</v>
      </c>
      <c r="R2" s="15" t="s">
        <v>20</v>
      </c>
      <c r="S2" s="15" t="s">
        <v>21</v>
      </c>
      <c r="T2" s="15" t="s">
        <v>21</v>
      </c>
      <c r="U2" s="15" t="s">
        <v>22</v>
      </c>
      <c r="V2" s="15" t="s">
        <v>23</v>
      </c>
      <c r="W2" s="15" t="s">
        <v>23</v>
      </c>
      <c r="X2" s="15" t="s">
        <v>23</v>
      </c>
      <c r="Y2" s="15" t="s">
        <v>23</v>
      </c>
    </row>
    <row r="3" spans="1:25" s="1" customFormat="1" ht="9.9499999999999993" customHeight="1" x14ac:dyDescent="0.15">
      <c r="A3" s="3" t="s">
        <v>35</v>
      </c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9.9499999999999993" customHeight="1" x14ac:dyDescent="0.15">
      <c r="B4" s="10" t="s">
        <v>24</v>
      </c>
      <c r="C4" s="4">
        <v>6</v>
      </c>
      <c r="D4" s="4">
        <v>1</v>
      </c>
      <c r="E4" s="4">
        <v>303</v>
      </c>
      <c r="F4" s="4">
        <v>8</v>
      </c>
      <c r="G4" s="4">
        <v>3</v>
      </c>
      <c r="H4" s="4">
        <v>7</v>
      </c>
      <c r="I4" s="4">
        <v>14</v>
      </c>
      <c r="J4" s="4">
        <v>2</v>
      </c>
      <c r="K4" s="4">
        <v>2</v>
      </c>
      <c r="L4" s="4">
        <v>2</v>
      </c>
      <c r="M4" s="4">
        <v>1</v>
      </c>
      <c r="N4" s="4">
        <v>86</v>
      </c>
      <c r="O4" s="4">
        <v>1</v>
      </c>
      <c r="P4" s="4">
        <v>42</v>
      </c>
      <c r="Q4" s="4">
        <v>1</v>
      </c>
      <c r="R4" s="4">
        <v>30</v>
      </c>
      <c r="S4" s="4">
        <v>4</v>
      </c>
      <c r="T4" s="4">
        <v>2</v>
      </c>
      <c r="U4" s="4">
        <v>4</v>
      </c>
      <c r="V4" s="4">
        <v>1</v>
      </c>
      <c r="W4" s="4">
        <v>4</v>
      </c>
      <c r="X4" s="4">
        <v>0</v>
      </c>
      <c r="Y4" s="4">
        <v>0</v>
      </c>
    </row>
    <row r="5" spans="1:25" s="1" customFormat="1" ht="9.9499999999999993" customHeight="1" x14ac:dyDescent="0.15">
      <c r="B5" s="10" t="s">
        <v>25</v>
      </c>
      <c r="C5" s="4">
        <v>46</v>
      </c>
      <c r="D5" s="4">
        <v>73</v>
      </c>
      <c r="E5" s="4">
        <v>3910</v>
      </c>
      <c r="F5" s="4">
        <v>170</v>
      </c>
      <c r="G5" s="4">
        <v>30</v>
      </c>
      <c r="H5" s="4">
        <v>49</v>
      </c>
      <c r="I5" s="4">
        <v>515</v>
      </c>
      <c r="J5" s="4">
        <v>771</v>
      </c>
      <c r="K5" s="4">
        <v>104</v>
      </c>
      <c r="L5" s="4">
        <v>113</v>
      </c>
      <c r="M5" s="4">
        <v>101</v>
      </c>
      <c r="N5" s="4">
        <v>2730</v>
      </c>
      <c r="O5" s="4">
        <v>47</v>
      </c>
      <c r="P5" s="4">
        <v>1355</v>
      </c>
      <c r="Q5" s="4">
        <v>54</v>
      </c>
      <c r="R5" s="4">
        <v>820</v>
      </c>
      <c r="S5" s="4">
        <v>51</v>
      </c>
      <c r="T5" s="4">
        <v>45</v>
      </c>
      <c r="U5" s="4">
        <v>82</v>
      </c>
      <c r="V5" s="4">
        <v>29</v>
      </c>
      <c r="W5" s="4">
        <v>58</v>
      </c>
      <c r="X5" s="4">
        <v>26</v>
      </c>
      <c r="Y5" s="4">
        <v>10</v>
      </c>
    </row>
    <row r="6" spans="1:25" s="1" customFormat="1" ht="9.9499999999999993" customHeight="1" x14ac:dyDescent="0.15">
      <c r="B6" s="10" t="s">
        <v>26</v>
      </c>
      <c r="C6" s="4">
        <v>86</v>
      </c>
      <c r="D6" s="4">
        <v>47</v>
      </c>
      <c r="E6" s="4">
        <v>6547</v>
      </c>
      <c r="F6" s="4">
        <v>296</v>
      </c>
      <c r="G6" s="4">
        <v>43</v>
      </c>
      <c r="H6" s="4">
        <v>114</v>
      </c>
      <c r="I6" s="4">
        <v>425</v>
      </c>
      <c r="J6" s="4">
        <v>1280</v>
      </c>
      <c r="K6" s="4">
        <v>104</v>
      </c>
      <c r="L6" s="4">
        <v>89</v>
      </c>
      <c r="M6" s="4">
        <v>53</v>
      </c>
      <c r="N6" s="4">
        <v>2947</v>
      </c>
      <c r="O6" s="4">
        <v>30</v>
      </c>
      <c r="P6" s="4">
        <v>1345</v>
      </c>
      <c r="Q6" s="4">
        <v>29</v>
      </c>
      <c r="R6" s="4">
        <v>1070</v>
      </c>
      <c r="S6" s="4">
        <v>99</v>
      </c>
      <c r="T6" s="4">
        <v>67</v>
      </c>
      <c r="U6" s="4">
        <v>124</v>
      </c>
      <c r="V6" s="4">
        <v>44</v>
      </c>
      <c r="W6" s="4">
        <v>78</v>
      </c>
      <c r="X6" s="4">
        <v>22</v>
      </c>
      <c r="Y6" s="4">
        <v>6</v>
      </c>
    </row>
    <row r="7" spans="1:25" s="1" customFormat="1" ht="9.9499999999999993" customHeight="1" x14ac:dyDescent="0.15">
      <c r="B7" s="10" t="s">
        <v>27</v>
      </c>
      <c r="C7" s="4">
        <v>18</v>
      </c>
      <c r="D7" s="4">
        <v>21</v>
      </c>
      <c r="E7" s="4">
        <v>1113</v>
      </c>
      <c r="F7" s="4">
        <v>79</v>
      </c>
      <c r="G7" s="4">
        <v>14</v>
      </c>
      <c r="H7" s="4">
        <v>22</v>
      </c>
      <c r="I7" s="4">
        <v>340</v>
      </c>
      <c r="J7" s="4">
        <v>175</v>
      </c>
      <c r="K7" s="4">
        <v>96</v>
      </c>
      <c r="L7" s="4">
        <v>64</v>
      </c>
      <c r="M7" s="4">
        <v>111</v>
      </c>
      <c r="N7" s="4">
        <v>1821</v>
      </c>
      <c r="O7" s="4">
        <v>36</v>
      </c>
      <c r="P7" s="4">
        <v>1418</v>
      </c>
      <c r="Q7" s="4">
        <v>32</v>
      </c>
      <c r="R7" s="4">
        <v>720</v>
      </c>
      <c r="S7" s="4">
        <v>19</v>
      </c>
      <c r="T7" s="4">
        <v>29</v>
      </c>
      <c r="U7" s="4">
        <v>37</v>
      </c>
      <c r="V7" s="4">
        <v>18</v>
      </c>
      <c r="W7" s="4">
        <v>27</v>
      </c>
      <c r="X7" s="4">
        <v>17</v>
      </c>
      <c r="Y7" s="4">
        <v>4</v>
      </c>
    </row>
    <row r="8" spans="1:25" s="1" customFormat="1" ht="9.9499999999999993" customHeight="1" x14ac:dyDescent="0.15">
      <c r="B8" s="10" t="s">
        <v>28</v>
      </c>
      <c r="C8" s="4">
        <v>7</v>
      </c>
      <c r="D8" s="4">
        <v>19</v>
      </c>
      <c r="E8" s="4">
        <v>380</v>
      </c>
      <c r="F8" s="4">
        <v>27</v>
      </c>
      <c r="G8" s="4">
        <v>5</v>
      </c>
      <c r="H8" s="4">
        <v>11</v>
      </c>
      <c r="I8" s="4">
        <v>146</v>
      </c>
      <c r="J8" s="4">
        <v>65</v>
      </c>
      <c r="K8" s="4">
        <v>34</v>
      </c>
      <c r="L8" s="4">
        <v>18</v>
      </c>
      <c r="M8" s="4">
        <v>22</v>
      </c>
      <c r="N8" s="4">
        <v>538</v>
      </c>
      <c r="O8" s="4">
        <v>10</v>
      </c>
      <c r="P8" s="4">
        <v>387</v>
      </c>
      <c r="Q8" s="4">
        <v>4</v>
      </c>
      <c r="R8" s="4">
        <v>220</v>
      </c>
      <c r="S8" s="4">
        <v>6</v>
      </c>
      <c r="T8" s="4">
        <v>12</v>
      </c>
      <c r="U8" s="4">
        <v>21</v>
      </c>
      <c r="V8" s="4">
        <v>6</v>
      </c>
      <c r="W8" s="4">
        <v>5</v>
      </c>
      <c r="X8" s="4">
        <v>6</v>
      </c>
      <c r="Y8" s="4">
        <v>0</v>
      </c>
    </row>
    <row r="9" spans="1:25" s="1" customFormat="1" ht="9.9499999999999993" customHeight="1" x14ac:dyDescent="0.15">
      <c r="B9" s="10" t="s">
        <v>29</v>
      </c>
      <c r="C9" s="4">
        <v>165</v>
      </c>
      <c r="D9" s="4">
        <v>119</v>
      </c>
      <c r="E9" s="4">
        <v>18430</v>
      </c>
      <c r="F9" s="4">
        <v>530</v>
      </c>
      <c r="G9" s="4">
        <v>86</v>
      </c>
      <c r="H9" s="4">
        <v>181</v>
      </c>
      <c r="I9" s="4">
        <v>850</v>
      </c>
      <c r="J9" s="4">
        <v>2009</v>
      </c>
      <c r="K9" s="4">
        <v>281</v>
      </c>
      <c r="L9" s="4">
        <v>224</v>
      </c>
      <c r="M9" s="4">
        <v>138</v>
      </c>
      <c r="N9" s="4">
        <v>7681</v>
      </c>
      <c r="O9" s="4">
        <v>92</v>
      </c>
      <c r="P9" s="4">
        <v>2884</v>
      </c>
      <c r="Q9" s="4">
        <v>33</v>
      </c>
      <c r="R9" s="4">
        <v>1528</v>
      </c>
      <c r="S9" s="4">
        <v>260</v>
      </c>
      <c r="T9" s="4">
        <v>121</v>
      </c>
      <c r="U9" s="4">
        <v>363</v>
      </c>
      <c r="V9" s="4">
        <v>122</v>
      </c>
      <c r="W9" s="4">
        <v>150</v>
      </c>
      <c r="X9" s="4">
        <v>74</v>
      </c>
      <c r="Y9" s="4">
        <v>13</v>
      </c>
    </row>
    <row r="10" spans="1:25" s="1" customFormat="1" ht="9.9499999999999993" customHeight="1" x14ac:dyDescent="0.15">
      <c r="B10" s="10" t="s">
        <v>30</v>
      </c>
      <c r="C10" s="4">
        <v>48</v>
      </c>
      <c r="D10" s="4">
        <v>44</v>
      </c>
      <c r="E10" s="4">
        <v>4419</v>
      </c>
      <c r="F10" s="4">
        <v>140</v>
      </c>
      <c r="G10" s="4">
        <v>34</v>
      </c>
      <c r="H10" s="4">
        <v>60</v>
      </c>
      <c r="I10" s="4">
        <v>363</v>
      </c>
      <c r="J10" s="4">
        <v>770</v>
      </c>
      <c r="K10" s="4">
        <v>94</v>
      </c>
      <c r="L10" s="4">
        <v>56</v>
      </c>
      <c r="M10" s="4">
        <v>45</v>
      </c>
      <c r="N10" s="4">
        <v>1981</v>
      </c>
      <c r="O10" s="4">
        <v>30</v>
      </c>
      <c r="P10" s="4">
        <v>1025</v>
      </c>
      <c r="Q10" s="4">
        <v>36</v>
      </c>
      <c r="R10" s="4">
        <v>644</v>
      </c>
      <c r="S10" s="4">
        <v>62</v>
      </c>
      <c r="T10" s="4">
        <v>32</v>
      </c>
      <c r="U10" s="4">
        <v>90</v>
      </c>
      <c r="V10" s="4">
        <v>34</v>
      </c>
      <c r="W10" s="4">
        <v>57</v>
      </c>
      <c r="X10" s="4">
        <v>21</v>
      </c>
      <c r="Y10" s="4">
        <v>5</v>
      </c>
    </row>
    <row r="11" spans="1:25" s="1" customFormat="1" ht="9.9499999999999993" customHeight="1" x14ac:dyDescent="0.15">
      <c r="B11" s="10" t="s">
        <v>31</v>
      </c>
      <c r="C11" s="4">
        <v>26</v>
      </c>
      <c r="D11" s="4">
        <v>37</v>
      </c>
      <c r="E11" s="4">
        <v>2318</v>
      </c>
      <c r="F11" s="4">
        <v>105</v>
      </c>
      <c r="G11" s="4">
        <v>15</v>
      </c>
      <c r="H11" s="4">
        <v>49</v>
      </c>
      <c r="I11" s="4">
        <v>363</v>
      </c>
      <c r="J11" s="4">
        <v>393</v>
      </c>
      <c r="K11" s="4">
        <v>76</v>
      </c>
      <c r="L11" s="4">
        <v>56</v>
      </c>
      <c r="M11" s="4">
        <v>63</v>
      </c>
      <c r="N11" s="4">
        <v>1440</v>
      </c>
      <c r="O11" s="4">
        <v>39</v>
      </c>
      <c r="P11" s="4">
        <v>869</v>
      </c>
      <c r="Q11" s="4">
        <v>24</v>
      </c>
      <c r="R11" s="4">
        <v>592</v>
      </c>
      <c r="S11" s="4">
        <v>45</v>
      </c>
      <c r="T11" s="4">
        <v>40</v>
      </c>
      <c r="U11" s="4">
        <v>58</v>
      </c>
      <c r="V11" s="4">
        <v>24</v>
      </c>
      <c r="W11" s="4">
        <v>46</v>
      </c>
      <c r="X11" s="4">
        <v>13</v>
      </c>
      <c r="Y11" s="4">
        <v>3</v>
      </c>
    </row>
    <row r="12" spans="1:25" s="1" customFormat="1" ht="9.9499999999999993" customHeight="1" x14ac:dyDescent="0.15">
      <c r="B12" s="10" t="s">
        <v>32</v>
      </c>
      <c r="C12" s="4">
        <v>202</v>
      </c>
      <c r="D12" s="4">
        <v>452</v>
      </c>
      <c r="E12" s="4">
        <v>13721</v>
      </c>
      <c r="F12" s="4">
        <v>796</v>
      </c>
      <c r="G12" s="4">
        <v>77</v>
      </c>
      <c r="H12" s="4">
        <v>289</v>
      </c>
      <c r="I12" s="4">
        <v>3304</v>
      </c>
      <c r="J12" s="4">
        <v>1648</v>
      </c>
      <c r="K12" s="4">
        <v>704</v>
      </c>
      <c r="L12" s="4">
        <v>441</v>
      </c>
      <c r="M12" s="4">
        <v>833</v>
      </c>
      <c r="N12" s="4">
        <v>13120</v>
      </c>
      <c r="O12" s="4">
        <v>254</v>
      </c>
      <c r="P12" s="4">
        <v>7150</v>
      </c>
      <c r="Q12" s="4">
        <v>176</v>
      </c>
      <c r="R12" s="4">
        <v>5196</v>
      </c>
      <c r="S12" s="4">
        <v>238</v>
      </c>
      <c r="T12" s="4">
        <v>195</v>
      </c>
      <c r="U12" s="4">
        <v>385</v>
      </c>
      <c r="V12" s="4">
        <v>197</v>
      </c>
      <c r="W12" s="4">
        <v>212</v>
      </c>
      <c r="X12" s="4">
        <v>109</v>
      </c>
      <c r="Y12" s="4">
        <v>49</v>
      </c>
    </row>
    <row r="13" spans="1:25" s="1" customFormat="1" ht="9.9499999999999993" customHeight="1" x14ac:dyDescent="0.15">
      <c r="B13" s="10" t="s">
        <v>33</v>
      </c>
      <c r="C13" s="4">
        <v>5</v>
      </c>
      <c r="D13" s="4">
        <v>6</v>
      </c>
      <c r="E13" s="4">
        <v>413</v>
      </c>
      <c r="F13" s="4">
        <v>12</v>
      </c>
      <c r="G13" s="4">
        <v>1</v>
      </c>
      <c r="H13" s="4">
        <v>7</v>
      </c>
      <c r="I13" s="4">
        <v>37</v>
      </c>
      <c r="J13" s="4">
        <v>11</v>
      </c>
      <c r="K13" s="4">
        <v>13</v>
      </c>
      <c r="L13" s="4">
        <v>13</v>
      </c>
      <c r="M13" s="4">
        <v>13</v>
      </c>
      <c r="N13" s="4">
        <v>368</v>
      </c>
      <c r="O13" s="4">
        <v>3</v>
      </c>
      <c r="P13" s="4">
        <v>131</v>
      </c>
      <c r="Q13" s="4">
        <v>3</v>
      </c>
      <c r="R13" s="4">
        <v>84</v>
      </c>
      <c r="S13" s="4">
        <v>3</v>
      </c>
      <c r="T13" s="4">
        <v>8</v>
      </c>
      <c r="U13" s="4">
        <v>5</v>
      </c>
      <c r="V13" s="4">
        <v>5</v>
      </c>
      <c r="W13" s="4">
        <v>6</v>
      </c>
      <c r="X13" s="4">
        <v>1</v>
      </c>
      <c r="Y13" s="4">
        <v>0</v>
      </c>
    </row>
    <row r="14" spans="1:25" s="1" customFormat="1" ht="9.9499999999999993" customHeight="1" x14ac:dyDescent="0.15">
      <c r="B14" s="10" t="s">
        <v>34</v>
      </c>
      <c r="C14" s="4">
        <v>50</v>
      </c>
      <c r="D14" s="4">
        <v>36</v>
      </c>
      <c r="E14" s="4">
        <v>4361</v>
      </c>
      <c r="F14" s="4">
        <v>208</v>
      </c>
      <c r="G14" s="4">
        <v>46</v>
      </c>
      <c r="H14" s="4">
        <v>63</v>
      </c>
      <c r="I14" s="4">
        <v>557</v>
      </c>
      <c r="J14" s="4">
        <v>256</v>
      </c>
      <c r="K14" s="4">
        <v>128</v>
      </c>
      <c r="L14" s="4">
        <v>80</v>
      </c>
      <c r="M14" s="4">
        <v>85</v>
      </c>
      <c r="N14" s="4">
        <v>2918</v>
      </c>
      <c r="O14" s="4">
        <v>56</v>
      </c>
      <c r="P14" s="4">
        <v>1769</v>
      </c>
      <c r="Q14" s="4">
        <v>36</v>
      </c>
      <c r="R14" s="4">
        <v>992</v>
      </c>
      <c r="S14" s="4">
        <v>68</v>
      </c>
      <c r="T14" s="4">
        <v>59</v>
      </c>
      <c r="U14" s="4">
        <v>106</v>
      </c>
      <c r="V14" s="4">
        <v>58</v>
      </c>
      <c r="W14" s="4">
        <v>53</v>
      </c>
      <c r="X14" s="4">
        <v>29</v>
      </c>
      <c r="Y14" s="4">
        <v>4</v>
      </c>
    </row>
    <row r="15" spans="1:25" s="1" customFormat="1" ht="9.9499999999999993" customHeight="1" x14ac:dyDescent="0.15">
      <c r="A15" s="6" t="s">
        <v>162</v>
      </c>
      <c r="B15" s="10"/>
      <c r="C15" s="4">
        <v>659</v>
      </c>
      <c r="D15" s="4">
        <v>855</v>
      </c>
      <c r="E15" s="4">
        <v>55915</v>
      </c>
      <c r="F15" s="4">
        <v>2371</v>
      </c>
      <c r="G15" s="4">
        <v>354</v>
      </c>
      <c r="H15" s="4">
        <v>852</v>
      </c>
      <c r="I15" s="4">
        <v>6914</v>
      </c>
      <c r="J15" s="4">
        <v>7380</v>
      </c>
      <c r="K15" s="4">
        <v>1636</v>
      </c>
      <c r="L15" s="4">
        <v>1156</v>
      </c>
      <c r="M15" s="4">
        <v>1465</v>
      </c>
      <c r="N15" s="4">
        <v>35630</v>
      </c>
      <c r="O15" s="4">
        <v>598</v>
      </c>
      <c r="P15" s="4">
        <v>18375</v>
      </c>
      <c r="Q15" s="4">
        <v>428</v>
      </c>
      <c r="R15" s="4">
        <v>11896</v>
      </c>
      <c r="S15" s="4">
        <v>855</v>
      </c>
      <c r="T15" s="4">
        <v>610</v>
      </c>
      <c r="U15" s="4">
        <v>1275</v>
      </c>
      <c r="V15" s="4">
        <v>538</v>
      </c>
      <c r="W15" s="4">
        <v>696</v>
      </c>
      <c r="X15" s="4">
        <v>318</v>
      </c>
      <c r="Y15" s="4">
        <v>94</v>
      </c>
    </row>
    <row r="16" spans="1:25" s="7" customFormat="1" ht="9.9499999999999993" customHeight="1" x14ac:dyDescent="0.15">
      <c r="B16" s="11" t="s">
        <v>163</v>
      </c>
      <c r="C16" s="8">
        <f t="shared" ref="C16:Y16" si="0">C15/ 150874</f>
        <v>4.367883134270981E-3</v>
      </c>
      <c r="D16" s="8">
        <f t="shared" si="0"/>
        <v>5.6669803942362498E-3</v>
      </c>
      <c r="E16" s="8">
        <f t="shared" si="0"/>
        <v>0.37060726168856134</v>
      </c>
      <c r="F16" s="8">
        <f t="shared" si="0"/>
        <v>1.5715100017232923E-2</v>
      </c>
      <c r="G16" s="8">
        <f t="shared" si="0"/>
        <v>2.3463287246311493E-3</v>
      </c>
      <c r="H16" s="8">
        <f t="shared" si="0"/>
        <v>5.6470962525020877E-3</v>
      </c>
      <c r="I16" s="8">
        <f t="shared" si="0"/>
        <v>4.5826318649999337E-2</v>
      </c>
      <c r="J16" s="8">
        <f t="shared" si="0"/>
        <v>4.8914988666039209E-2</v>
      </c>
      <c r="K16" s="8">
        <f t="shared" si="0"/>
        <v>1.0843485292363163E-2</v>
      </c>
      <c r="L16" s="8">
        <f t="shared" si="0"/>
        <v>7.6620226148971992E-3</v>
      </c>
      <c r="M16" s="8">
        <f t="shared" si="0"/>
        <v>9.7100892135159132E-3</v>
      </c>
      <c r="N16" s="8">
        <f t="shared" si="0"/>
        <v>0.2361573233294007</v>
      </c>
      <c r="O16" s="8">
        <f t="shared" si="0"/>
        <v>3.9635722523430148E-3</v>
      </c>
      <c r="P16" s="8">
        <f t="shared" si="0"/>
        <v>0.12179036812174397</v>
      </c>
      <c r="Q16" s="8">
        <f t="shared" si="0"/>
        <v>2.8368042207404854E-3</v>
      </c>
      <c r="R16" s="8">
        <f t="shared" si="0"/>
        <v>7.8847250023198159E-2</v>
      </c>
      <c r="S16" s="8">
        <f t="shared" si="0"/>
        <v>5.6669803942362498E-3</v>
      </c>
      <c r="T16" s="8">
        <f t="shared" si="0"/>
        <v>4.0431088192796642E-3</v>
      </c>
      <c r="U16" s="8">
        <f t="shared" si="0"/>
        <v>8.4507602370189703E-3</v>
      </c>
      <c r="V16" s="8">
        <f t="shared" si="0"/>
        <v>3.5658894176597692E-3</v>
      </c>
      <c r="W16" s="8">
        <f t="shared" si="0"/>
        <v>4.6131208823256492E-3</v>
      </c>
      <c r="X16" s="8">
        <f t="shared" si="0"/>
        <v>2.1077190238212016E-3</v>
      </c>
      <c r="Y16" s="8">
        <f t="shared" si="0"/>
        <v>6.2303644100375152E-4</v>
      </c>
    </row>
    <row r="17" spans="1:25" s="1" customFormat="1" ht="5.0999999999999996" customHeight="1" x14ac:dyDescent="0.15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1" customFormat="1" ht="9.9499999999999993" customHeight="1" x14ac:dyDescent="0.15">
      <c r="A18" s="3" t="s">
        <v>41</v>
      </c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1" customFormat="1" ht="9.9499999999999993" customHeight="1" x14ac:dyDescent="0.15">
      <c r="B19" s="10" t="s">
        <v>36</v>
      </c>
      <c r="C19" s="4">
        <v>20</v>
      </c>
      <c r="D19" s="4">
        <v>43</v>
      </c>
      <c r="E19" s="4">
        <v>2094</v>
      </c>
      <c r="F19" s="4">
        <v>109</v>
      </c>
      <c r="G19" s="4">
        <v>28</v>
      </c>
      <c r="H19" s="4">
        <v>28</v>
      </c>
      <c r="I19" s="4">
        <v>193</v>
      </c>
      <c r="J19" s="4">
        <v>90</v>
      </c>
      <c r="K19" s="4">
        <v>87</v>
      </c>
      <c r="L19" s="4">
        <v>42</v>
      </c>
      <c r="M19" s="4">
        <v>53</v>
      </c>
      <c r="N19" s="4">
        <v>2001</v>
      </c>
      <c r="O19" s="4">
        <v>74</v>
      </c>
      <c r="P19" s="4">
        <v>382</v>
      </c>
      <c r="Q19" s="4">
        <v>20</v>
      </c>
      <c r="R19" s="4">
        <v>321</v>
      </c>
      <c r="S19" s="4">
        <v>38</v>
      </c>
      <c r="T19" s="4">
        <v>36</v>
      </c>
      <c r="U19" s="4">
        <v>54</v>
      </c>
      <c r="V19" s="4">
        <v>29</v>
      </c>
      <c r="W19" s="4">
        <v>37</v>
      </c>
      <c r="X19" s="4">
        <v>17</v>
      </c>
      <c r="Y19" s="4">
        <v>1</v>
      </c>
    </row>
    <row r="20" spans="1:25" s="1" customFormat="1" ht="9.9499999999999993" customHeight="1" x14ac:dyDescent="0.15">
      <c r="B20" s="10" t="s">
        <v>37</v>
      </c>
      <c r="C20" s="4">
        <v>223</v>
      </c>
      <c r="D20" s="4">
        <v>292</v>
      </c>
      <c r="E20" s="4">
        <v>18780</v>
      </c>
      <c r="F20" s="4">
        <v>531</v>
      </c>
      <c r="G20" s="4">
        <v>131</v>
      </c>
      <c r="H20" s="4">
        <v>220</v>
      </c>
      <c r="I20" s="4">
        <v>1401</v>
      </c>
      <c r="J20" s="4">
        <v>522</v>
      </c>
      <c r="K20" s="4">
        <v>424</v>
      </c>
      <c r="L20" s="4">
        <v>275</v>
      </c>
      <c r="M20" s="4">
        <v>314</v>
      </c>
      <c r="N20" s="4">
        <v>5465</v>
      </c>
      <c r="O20" s="4">
        <v>376</v>
      </c>
      <c r="P20" s="4">
        <v>1116</v>
      </c>
      <c r="Q20" s="4">
        <v>67</v>
      </c>
      <c r="R20" s="4">
        <v>1152</v>
      </c>
      <c r="S20" s="4">
        <v>402</v>
      </c>
      <c r="T20" s="4">
        <v>277</v>
      </c>
      <c r="U20" s="4">
        <v>734</v>
      </c>
      <c r="V20" s="4">
        <v>132</v>
      </c>
      <c r="W20" s="4">
        <v>240</v>
      </c>
      <c r="X20" s="4">
        <v>91</v>
      </c>
      <c r="Y20" s="4">
        <v>20</v>
      </c>
    </row>
    <row r="21" spans="1:25" s="1" customFormat="1" ht="9.9499999999999993" customHeight="1" x14ac:dyDescent="0.15">
      <c r="B21" s="10" t="s">
        <v>38</v>
      </c>
      <c r="C21" s="4">
        <v>118</v>
      </c>
      <c r="D21" s="4">
        <v>80</v>
      </c>
      <c r="E21" s="4">
        <v>12792</v>
      </c>
      <c r="F21" s="4">
        <v>389</v>
      </c>
      <c r="G21" s="4">
        <v>83</v>
      </c>
      <c r="H21" s="4">
        <v>130</v>
      </c>
      <c r="I21" s="4">
        <v>780</v>
      </c>
      <c r="J21" s="4">
        <v>453</v>
      </c>
      <c r="K21" s="4">
        <v>262</v>
      </c>
      <c r="L21" s="4">
        <v>184</v>
      </c>
      <c r="M21" s="4">
        <v>237</v>
      </c>
      <c r="N21" s="4">
        <v>2346</v>
      </c>
      <c r="O21" s="4">
        <v>263</v>
      </c>
      <c r="P21" s="4">
        <v>790</v>
      </c>
      <c r="Q21" s="4">
        <v>36</v>
      </c>
      <c r="R21" s="4">
        <v>1052</v>
      </c>
      <c r="S21" s="4">
        <v>244</v>
      </c>
      <c r="T21" s="4">
        <v>243</v>
      </c>
      <c r="U21" s="4">
        <v>531</v>
      </c>
      <c r="V21" s="4">
        <v>81</v>
      </c>
      <c r="W21" s="4">
        <v>155</v>
      </c>
      <c r="X21" s="4">
        <v>49</v>
      </c>
      <c r="Y21" s="4">
        <v>14</v>
      </c>
    </row>
    <row r="22" spans="1:25" s="1" customFormat="1" ht="9.9499999999999993" customHeight="1" x14ac:dyDescent="0.15">
      <c r="B22" s="10" t="s">
        <v>39</v>
      </c>
      <c r="C22" s="4">
        <v>394</v>
      </c>
      <c r="D22" s="4">
        <v>555</v>
      </c>
      <c r="E22" s="4">
        <v>46411</v>
      </c>
      <c r="F22" s="4">
        <v>1121</v>
      </c>
      <c r="G22" s="4">
        <v>185</v>
      </c>
      <c r="H22" s="4">
        <v>435</v>
      </c>
      <c r="I22" s="4">
        <v>1817</v>
      </c>
      <c r="J22" s="4">
        <v>1371</v>
      </c>
      <c r="K22" s="4">
        <v>686</v>
      </c>
      <c r="L22" s="4">
        <v>528</v>
      </c>
      <c r="M22" s="4">
        <v>403</v>
      </c>
      <c r="N22" s="4">
        <v>6022</v>
      </c>
      <c r="O22" s="4">
        <v>424</v>
      </c>
      <c r="P22" s="4">
        <v>1677</v>
      </c>
      <c r="Q22" s="4">
        <v>156</v>
      </c>
      <c r="R22" s="4">
        <v>2603</v>
      </c>
      <c r="S22" s="4">
        <v>464</v>
      </c>
      <c r="T22" s="4">
        <v>342</v>
      </c>
      <c r="U22" s="4">
        <v>1017</v>
      </c>
      <c r="V22" s="4">
        <v>292</v>
      </c>
      <c r="W22" s="4">
        <v>355</v>
      </c>
      <c r="X22" s="4">
        <v>87</v>
      </c>
      <c r="Y22" s="4">
        <v>31</v>
      </c>
    </row>
    <row r="23" spans="1:25" s="1" customFormat="1" ht="9.9499999999999993" customHeight="1" x14ac:dyDescent="0.15">
      <c r="B23" s="10" t="s">
        <v>40</v>
      </c>
      <c r="C23" s="4">
        <v>17</v>
      </c>
      <c r="D23" s="4">
        <v>23</v>
      </c>
      <c r="E23" s="4">
        <v>1374</v>
      </c>
      <c r="F23" s="4">
        <v>56</v>
      </c>
      <c r="G23" s="4">
        <v>5</v>
      </c>
      <c r="H23" s="4">
        <v>16</v>
      </c>
      <c r="I23" s="4">
        <v>232</v>
      </c>
      <c r="J23" s="4">
        <v>100</v>
      </c>
      <c r="K23" s="4">
        <v>64</v>
      </c>
      <c r="L23" s="4">
        <v>57</v>
      </c>
      <c r="M23" s="4">
        <v>97</v>
      </c>
      <c r="N23" s="4">
        <v>625</v>
      </c>
      <c r="O23" s="4">
        <v>72</v>
      </c>
      <c r="P23" s="4">
        <v>200</v>
      </c>
      <c r="Q23" s="4">
        <v>7</v>
      </c>
      <c r="R23" s="4">
        <v>332</v>
      </c>
      <c r="S23" s="4">
        <v>28</v>
      </c>
      <c r="T23" s="4">
        <v>38</v>
      </c>
      <c r="U23" s="4">
        <v>67</v>
      </c>
      <c r="V23" s="4">
        <v>8</v>
      </c>
      <c r="W23" s="4">
        <v>25</v>
      </c>
      <c r="X23" s="4">
        <v>12</v>
      </c>
      <c r="Y23" s="4">
        <v>2</v>
      </c>
    </row>
    <row r="24" spans="1:25" s="1" customFormat="1" ht="9.9499999999999993" customHeight="1" x14ac:dyDescent="0.15">
      <c r="A24" s="6" t="s">
        <v>162</v>
      </c>
      <c r="B24" s="10"/>
      <c r="C24" s="4">
        <v>772</v>
      </c>
      <c r="D24" s="4">
        <v>993</v>
      </c>
      <c r="E24" s="4">
        <v>81451</v>
      </c>
      <c r="F24" s="4">
        <v>2206</v>
      </c>
      <c r="G24" s="4">
        <v>432</v>
      </c>
      <c r="H24" s="4">
        <v>829</v>
      </c>
      <c r="I24" s="4">
        <v>4423</v>
      </c>
      <c r="J24" s="4">
        <v>2536</v>
      </c>
      <c r="K24" s="4">
        <v>1523</v>
      </c>
      <c r="L24" s="4">
        <v>1086</v>
      </c>
      <c r="M24" s="4">
        <v>1104</v>
      </c>
      <c r="N24" s="4">
        <v>16459</v>
      </c>
      <c r="O24" s="4">
        <v>1209</v>
      </c>
      <c r="P24" s="4">
        <v>4165</v>
      </c>
      <c r="Q24" s="4">
        <v>286</v>
      </c>
      <c r="R24" s="4">
        <v>5460</v>
      </c>
      <c r="S24" s="4">
        <v>1176</v>
      </c>
      <c r="T24" s="4">
        <v>936</v>
      </c>
      <c r="U24" s="4">
        <v>2403</v>
      </c>
      <c r="V24" s="4">
        <v>542</v>
      </c>
      <c r="W24" s="4">
        <v>812</v>
      </c>
      <c r="X24" s="4">
        <v>256</v>
      </c>
      <c r="Y24" s="4">
        <v>68</v>
      </c>
    </row>
    <row r="25" spans="1:25" s="7" customFormat="1" ht="9.9499999999999993" customHeight="1" x14ac:dyDescent="0.15">
      <c r="B25" s="11" t="s">
        <v>163</v>
      </c>
      <c r="C25" s="8">
        <f t="shared" ref="C25:Y25" si="1">C24/ 131130</f>
        <v>5.887287424693053E-3</v>
      </c>
      <c r="D25" s="8">
        <f t="shared" si="1"/>
        <v>7.572637840311142E-3</v>
      </c>
      <c r="E25" s="8">
        <f t="shared" si="1"/>
        <v>0.62114695340501791</v>
      </c>
      <c r="F25" s="8">
        <f t="shared" si="1"/>
        <v>1.6823000076260201E-2</v>
      </c>
      <c r="G25" s="8">
        <f t="shared" si="1"/>
        <v>3.2944406314344542E-3</v>
      </c>
      <c r="H25" s="8">
        <f t="shared" si="1"/>
        <v>6.3219705635628766E-3</v>
      </c>
      <c r="I25" s="8">
        <f t="shared" si="1"/>
        <v>3.3729886372302294E-2</v>
      </c>
      <c r="J25" s="8">
        <f t="shared" si="1"/>
        <v>1.9339586669717076E-2</v>
      </c>
      <c r="K25" s="8">
        <f t="shared" si="1"/>
        <v>1.1614428429802487E-2</v>
      </c>
      <c r="L25" s="8">
        <f t="shared" si="1"/>
        <v>8.2818576984671696E-3</v>
      </c>
      <c r="M25" s="8">
        <f t="shared" si="1"/>
        <v>8.4191260581102725E-3</v>
      </c>
      <c r="N25" s="8">
        <f t="shared" si="1"/>
        <v>0.12551666285365667</v>
      </c>
      <c r="O25" s="8">
        <f t="shared" si="1"/>
        <v>9.2198581560283682E-3</v>
      </c>
      <c r="P25" s="8">
        <f t="shared" si="1"/>
        <v>3.176237321741783E-2</v>
      </c>
      <c r="Q25" s="8">
        <f t="shared" si="1"/>
        <v>2.1810417143292913E-3</v>
      </c>
      <c r="R25" s="8">
        <f t="shared" si="1"/>
        <v>4.1638069091741017E-2</v>
      </c>
      <c r="S25" s="8">
        <f t="shared" si="1"/>
        <v>8.9681994966826807E-3</v>
      </c>
      <c r="T25" s="8">
        <f t="shared" si="1"/>
        <v>7.1379547014413175E-3</v>
      </c>
      <c r="U25" s="8">
        <f t="shared" si="1"/>
        <v>1.8325326012354152E-2</v>
      </c>
      <c r="V25" s="8">
        <f t="shared" si="1"/>
        <v>4.1333028292534126E-3</v>
      </c>
      <c r="W25" s="8">
        <f t="shared" si="1"/>
        <v>6.1923282238999467E-3</v>
      </c>
      <c r="X25" s="8">
        <f t="shared" si="1"/>
        <v>1.9522611149241211E-3</v>
      </c>
      <c r="Y25" s="8">
        <f t="shared" si="1"/>
        <v>5.1856935865171963E-4</v>
      </c>
    </row>
    <row r="26" spans="1:25" s="1" customFormat="1" ht="5.0999999999999996" customHeight="1" x14ac:dyDescent="0.15"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1" customFormat="1" ht="9.9499999999999993" customHeight="1" x14ac:dyDescent="0.15">
      <c r="A27" s="3" t="s">
        <v>47</v>
      </c>
      <c r="B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1" customFormat="1" ht="9.9499999999999993" customHeight="1" x14ac:dyDescent="0.15">
      <c r="B28" s="10" t="s">
        <v>42</v>
      </c>
      <c r="C28" s="4">
        <v>198</v>
      </c>
      <c r="D28" s="4">
        <v>272</v>
      </c>
      <c r="E28" s="4">
        <v>19377</v>
      </c>
      <c r="F28" s="4">
        <v>828</v>
      </c>
      <c r="G28" s="4">
        <v>104</v>
      </c>
      <c r="H28" s="4">
        <v>260</v>
      </c>
      <c r="I28" s="4">
        <v>2753</v>
      </c>
      <c r="J28" s="4">
        <v>2407</v>
      </c>
      <c r="K28" s="4">
        <v>551</v>
      </c>
      <c r="L28" s="4">
        <v>353</v>
      </c>
      <c r="M28" s="4">
        <v>847</v>
      </c>
      <c r="N28" s="4">
        <v>8385</v>
      </c>
      <c r="O28" s="4">
        <v>599</v>
      </c>
      <c r="P28" s="4">
        <v>3842</v>
      </c>
      <c r="Q28" s="4">
        <v>166</v>
      </c>
      <c r="R28" s="4">
        <v>3660</v>
      </c>
      <c r="S28" s="4">
        <v>294</v>
      </c>
      <c r="T28" s="4">
        <v>208</v>
      </c>
      <c r="U28" s="4">
        <v>581</v>
      </c>
      <c r="V28" s="4">
        <v>162</v>
      </c>
      <c r="W28" s="4">
        <v>214</v>
      </c>
      <c r="X28" s="4">
        <v>80</v>
      </c>
      <c r="Y28" s="4">
        <v>27</v>
      </c>
    </row>
    <row r="29" spans="1:25" s="1" customFormat="1" ht="9.9499999999999993" customHeight="1" x14ac:dyDescent="0.15">
      <c r="B29" s="10" t="s">
        <v>43</v>
      </c>
      <c r="C29" s="4">
        <v>12</v>
      </c>
      <c r="D29" s="4">
        <v>30</v>
      </c>
      <c r="E29" s="4">
        <v>1342</v>
      </c>
      <c r="F29" s="4">
        <v>102</v>
      </c>
      <c r="G29" s="4">
        <v>7</v>
      </c>
      <c r="H29" s="4">
        <v>17</v>
      </c>
      <c r="I29" s="4">
        <v>545</v>
      </c>
      <c r="J29" s="4">
        <v>195</v>
      </c>
      <c r="K29" s="4">
        <v>223</v>
      </c>
      <c r="L29" s="4">
        <v>49</v>
      </c>
      <c r="M29" s="4">
        <v>135</v>
      </c>
      <c r="N29" s="4">
        <v>1503</v>
      </c>
      <c r="O29" s="4">
        <v>156</v>
      </c>
      <c r="P29" s="4">
        <v>618</v>
      </c>
      <c r="Q29" s="4">
        <v>27</v>
      </c>
      <c r="R29" s="4">
        <v>523</v>
      </c>
      <c r="S29" s="4">
        <v>24</v>
      </c>
      <c r="T29" s="4">
        <v>19</v>
      </c>
      <c r="U29" s="4">
        <v>28</v>
      </c>
      <c r="V29" s="4">
        <v>24</v>
      </c>
      <c r="W29" s="4">
        <v>33</v>
      </c>
      <c r="X29" s="4">
        <v>27</v>
      </c>
      <c r="Y29" s="4">
        <v>3</v>
      </c>
    </row>
    <row r="30" spans="1:25" s="1" customFormat="1" ht="9.9499999999999993" customHeight="1" x14ac:dyDescent="0.15">
      <c r="B30" s="10" t="s">
        <v>30</v>
      </c>
      <c r="C30" s="4">
        <v>5</v>
      </c>
      <c r="D30" s="4">
        <v>11</v>
      </c>
      <c r="E30" s="4">
        <v>587</v>
      </c>
      <c r="F30" s="4">
        <v>29</v>
      </c>
      <c r="G30" s="4">
        <v>5</v>
      </c>
      <c r="H30" s="4">
        <v>9</v>
      </c>
      <c r="I30" s="4">
        <v>166</v>
      </c>
      <c r="J30" s="4">
        <v>320</v>
      </c>
      <c r="K30" s="4">
        <v>42</v>
      </c>
      <c r="L30" s="4">
        <v>34</v>
      </c>
      <c r="M30" s="4">
        <v>28</v>
      </c>
      <c r="N30" s="4">
        <v>737</v>
      </c>
      <c r="O30" s="4">
        <v>43</v>
      </c>
      <c r="P30" s="4">
        <v>210</v>
      </c>
      <c r="Q30" s="4">
        <v>10</v>
      </c>
      <c r="R30" s="4">
        <v>230</v>
      </c>
      <c r="S30" s="4">
        <v>4</v>
      </c>
      <c r="T30" s="4">
        <v>11</v>
      </c>
      <c r="U30" s="4">
        <v>12</v>
      </c>
      <c r="V30" s="4">
        <v>8</v>
      </c>
      <c r="W30" s="4">
        <v>8</v>
      </c>
      <c r="X30" s="4">
        <v>4</v>
      </c>
      <c r="Y30" s="4">
        <v>3</v>
      </c>
    </row>
    <row r="31" spans="1:25" s="1" customFormat="1" ht="9.9499999999999993" customHeight="1" x14ac:dyDescent="0.15">
      <c r="B31" s="10" t="s">
        <v>44</v>
      </c>
      <c r="C31" s="4">
        <v>76</v>
      </c>
      <c r="D31" s="4">
        <v>95</v>
      </c>
      <c r="E31" s="4">
        <v>5661</v>
      </c>
      <c r="F31" s="4">
        <v>295</v>
      </c>
      <c r="G31" s="4">
        <v>87</v>
      </c>
      <c r="H31" s="4">
        <v>129</v>
      </c>
      <c r="I31" s="4">
        <v>1011</v>
      </c>
      <c r="J31" s="4">
        <v>1684</v>
      </c>
      <c r="K31" s="4">
        <v>370</v>
      </c>
      <c r="L31" s="4">
        <v>149</v>
      </c>
      <c r="M31" s="4">
        <v>156</v>
      </c>
      <c r="N31" s="4">
        <v>3843</v>
      </c>
      <c r="O31" s="4">
        <v>448</v>
      </c>
      <c r="P31" s="4">
        <v>2393</v>
      </c>
      <c r="Q31" s="4">
        <v>68</v>
      </c>
      <c r="R31" s="4">
        <v>1096</v>
      </c>
      <c r="S31" s="4">
        <v>79</v>
      </c>
      <c r="T31" s="4">
        <v>58</v>
      </c>
      <c r="U31" s="4">
        <v>103</v>
      </c>
      <c r="V31" s="4">
        <v>69</v>
      </c>
      <c r="W31" s="4">
        <v>91</v>
      </c>
      <c r="X31" s="4">
        <v>51</v>
      </c>
      <c r="Y31" s="4">
        <v>15</v>
      </c>
    </row>
    <row r="32" spans="1:25" s="1" customFormat="1" ht="9.9499999999999993" customHeight="1" x14ac:dyDescent="0.15">
      <c r="B32" s="10" t="s">
        <v>45</v>
      </c>
      <c r="C32" s="4">
        <v>34</v>
      </c>
      <c r="D32" s="4">
        <v>118</v>
      </c>
      <c r="E32" s="4">
        <v>3238</v>
      </c>
      <c r="F32" s="4">
        <v>214</v>
      </c>
      <c r="G32" s="4">
        <v>25</v>
      </c>
      <c r="H32" s="4">
        <v>70</v>
      </c>
      <c r="I32" s="4">
        <v>1372</v>
      </c>
      <c r="J32" s="4">
        <v>443</v>
      </c>
      <c r="K32" s="4">
        <v>406</v>
      </c>
      <c r="L32" s="4">
        <v>133</v>
      </c>
      <c r="M32" s="4">
        <v>362</v>
      </c>
      <c r="N32" s="4">
        <v>3473</v>
      </c>
      <c r="O32" s="4">
        <v>337</v>
      </c>
      <c r="P32" s="4">
        <v>1317</v>
      </c>
      <c r="Q32" s="4">
        <v>64</v>
      </c>
      <c r="R32" s="4">
        <v>1542</v>
      </c>
      <c r="S32" s="4">
        <v>76</v>
      </c>
      <c r="T32" s="4">
        <v>59</v>
      </c>
      <c r="U32" s="4">
        <v>73</v>
      </c>
      <c r="V32" s="4">
        <v>49</v>
      </c>
      <c r="W32" s="4">
        <v>68</v>
      </c>
      <c r="X32" s="4">
        <v>45</v>
      </c>
      <c r="Y32" s="4">
        <v>7</v>
      </c>
    </row>
    <row r="33" spans="1:25" s="1" customFormat="1" ht="9.9499999999999993" customHeight="1" x14ac:dyDescent="0.15">
      <c r="B33" s="10" t="s">
        <v>46</v>
      </c>
      <c r="C33" s="4">
        <v>72</v>
      </c>
      <c r="D33" s="4">
        <v>65</v>
      </c>
      <c r="E33" s="4">
        <v>3859</v>
      </c>
      <c r="F33" s="4">
        <v>183</v>
      </c>
      <c r="G33" s="4">
        <v>42</v>
      </c>
      <c r="H33" s="4">
        <v>69</v>
      </c>
      <c r="I33" s="4">
        <v>1316</v>
      </c>
      <c r="J33" s="4">
        <v>1186</v>
      </c>
      <c r="K33" s="4">
        <v>330</v>
      </c>
      <c r="L33" s="4">
        <v>118</v>
      </c>
      <c r="M33" s="4">
        <v>112</v>
      </c>
      <c r="N33" s="4">
        <v>1993</v>
      </c>
      <c r="O33" s="4">
        <v>200</v>
      </c>
      <c r="P33" s="4">
        <v>1227</v>
      </c>
      <c r="Q33" s="4">
        <v>24</v>
      </c>
      <c r="R33" s="4">
        <v>849</v>
      </c>
      <c r="S33" s="4">
        <v>73</v>
      </c>
      <c r="T33" s="4">
        <v>45</v>
      </c>
      <c r="U33" s="4">
        <v>98</v>
      </c>
      <c r="V33" s="4">
        <v>47</v>
      </c>
      <c r="W33" s="4">
        <v>77</v>
      </c>
      <c r="X33" s="4">
        <v>46</v>
      </c>
      <c r="Y33" s="4">
        <v>7</v>
      </c>
    </row>
    <row r="34" spans="1:25" s="1" customFormat="1" ht="9.9499999999999993" customHeight="1" x14ac:dyDescent="0.15">
      <c r="A34" s="6" t="s">
        <v>162</v>
      </c>
      <c r="B34" s="10"/>
      <c r="C34" s="4">
        <v>397</v>
      </c>
      <c r="D34" s="4">
        <v>591</v>
      </c>
      <c r="E34" s="4">
        <v>34064</v>
      </c>
      <c r="F34" s="4">
        <v>1651</v>
      </c>
      <c r="G34" s="4">
        <v>270</v>
      </c>
      <c r="H34" s="4">
        <v>554</v>
      </c>
      <c r="I34" s="4">
        <v>7163</v>
      </c>
      <c r="J34" s="4">
        <v>6235</v>
      </c>
      <c r="K34" s="4">
        <v>1922</v>
      </c>
      <c r="L34" s="4">
        <v>836</v>
      </c>
      <c r="M34" s="4">
        <v>1640</v>
      </c>
      <c r="N34" s="4">
        <v>19934</v>
      </c>
      <c r="O34" s="4">
        <v>1783</v>
      </c>
      <c r="P34" s="4">
        <v>9607</v>
      </c>
      <c r="Q34" s="4">
        <v>359</v>
      </c>
      <c r="R34" s="4">
        <v>7900</v>
      </c>
      <c r="S34" s="4">
        <v>550</v>
      </c>
      <c r="T34" s="4">
        <v>400</v>
      </c>
      <c r="U34" s="4">
        <v>895</v>
      </c>
      <c r="V34" s="4">
        <v>359</v>
      </c>
      <c r="W34" s="4">
        <v>491</v>
      </c>
      <c r="X34" s="4">
        <v>253</v>
      </c>
      <c r="Y34" s="4">
        <v>62</v>
      </c>
    </row>
    <row r="35" spans="1:25" s="7" customFormat="1" ht="9.9499999999999993" customHeight="1" x14ac:dyDescent="0.15">
      <c r="B35" s="11" t="s">
        <v>163</v>
      </c>
      <c r="C35" s="8">
        <f t="shared" ref="C35:Y35" si="2">C34/ 97917</f>
        <v>4.054454282708825E-3</v>
      </c>
      <c r="D35" s="8">
        <f t="shared" si="2"/>
        <v>6.0357241337050766E-3</v>
      </c>
      <c r="E35" s="8">
        <f t="shared" si="2"/>
        <v>0.34788647528008415</v>
      </c>
      <c r="F35" s="8">
        <f t="shared" si="2"/>
        <v>1.6861219195849545E-2</v>
      </c>
      <c r="G35" s="8">
        <f t="shared" si="2"/>
        <v>2.757437421489629E-3</v>
      </c>
      <c r="H35" s="8">
        <f t="shared" si="2"/>
        <v>5.6578530796490903E-3</v>
      </c>
      <c r="I35" s="8">
        <f t="shared" si="2"/>
        <v>7.3153793519000782E-2</v>
      </c>
      <c r="J35" s="8">
        <f t="shared" si="2"/>
        <v>6.367637897402903E-2</v>
      </c>
      <c r="K35" s="8">
        <f t="shared" si="2"/>
        <v>1.9628869348529879E-2</v>
      </c>
      <c r="L35" s="8">
        <f t="shared" si="2"/>
        <v>8.5378432754271479E-3</v>
      </c>
      <c r="M35" s="8">
        <f t="shared" si="2"/>
        <v>1.6748879152751819E-2</v>
      </c>
      <c r="N35" s="8">
        <f t="shared" si="2"/>
        <v>0.20358058355546024</v>
      </c>
      <c r="O35" s="8">
        <f t="shared" si="2"/>
        <v>1.8209299713022254E-2</v>
      </c>
      <c r="P35" s="8">
        <f t="shared" si="2"/>
        <v>9.8113708549077278E-2</v>
      </c>
      <c r="Q35" s="8">
        <f t="shared" si="2"/>
        <v>3.6663704974621361E-3</v>
      </c>
      <c r="R35" s="8">
        <f t="shared" si="2"/>
        <v>8.068057640654841E-2</v>
      </c>
      <c r="S35" s="8">
        <f t="shared" si="2"/>
        <v>5.6170021548862812E-3</v>
      </c>
      <c r="T35" s="8">
        <f t="shared" si="2"/>
        <v>4.0850924762809316E-3</v>
      </c>
      <c r="U35" s="8">
        <f t="shared" si="2"/>
        <v>9.1403944156785849E-3</v>
      </c>
      <c r="V35" s="8">
        <f t="shared" si="2"/>
        <v>3.6663704974621361E-3</v>
      </c>
      <c r="W35" s="8">
        <f t="shared" si="2"/>
        <v>5.0144510146348442E-3</v>
      </c>
      <c r="X35" s="8">
        <f t="shared" si="2"/>
        <v>2.5838209912476895E-3</v>
      </c>
      <c r="Y35" s="8">
        <f t="shared" si="2"/>
        <v>6.3318933382354448E-4</v>
      </c>
    </row>
    <row r="36" spans="1:25" s="1" customFormat="1" ht="5.0999999999999996" customHeight="1" x14ac:dyDescent="0.15">
      <c r="B36" s="1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1" customFormat="1" ht="9.9499999999999993" customHeight="1" x14ac:dyDescent="0.15">
      <c r="A37" s="3" t="s">
        <v>52</v>
      </c>
      <c r="B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1" customFormat="1" ht="9.9499999999999993" customHeight="1" x14ac:dyDescent="0.15">
      <c r="B38" s="10" t="s">
        <v>48</v>
      </c>
      <c r="C38" s="4">
        <v>15</v>
      </c>
      <c r="D38" s="4">
        <v>18</v>
      </c>
      <c r="E38" s="4">
        <v>849</v>
      </c>
      <c r="F38" s="4">
        <v>90</v>
      </c>
      <c r="G38" s="4">
        <v>29</v>
      </c>
      <c r="H38" s="4">
        <v>38</v>
      </c>
      <c r="I38" s="4">
        <v>300</v>
      </c>
      <c r="J38" s="4">
        <v>79</v>
      </c>
      <c r="K38" s="4">
        <v>119</v>
      </c>
      <c r="L38" s="4">
        <v>45</v>
      </c>
      <c r="M38" s="4">
        <v>26</v>
      </c>
      <c r="N38" s="4">
        <v>803</v>
      </c>
      <c r="O38" s="4">
        <v>88</v>
      </c>
      <c r="P38" s="4">
        <v>366</v>
      </c>
      <c r="Q38" s="4">
        <v>29</v>
      </c>
      <c r="R38" s="4">
        <v>354</v>
      </c>
      <c r="S38" s="4">
        <v>8</v>
      </c>
      <c r="T38" s="4">
        <v>6</v>
      </c>
      <c r="U38" s="4">
        <v>19</v>
      </c>
      <c r="V38" s="4">
        <v>15</v>
      </c>
      <c r="W38" s="4">
        <v>26</v>
      </c>
      <c r="X38" s="4">
        <v>5</v>
      </c>
      <c r="Y38" s="4">
        <v>2</v>
      </c>
    </row>
    <row r="39" spans="1:25" s="1" customFormat="1" ht="9.9499999999999993" customHeight="1" x14ac:dyDescent="0.15">
      <c r="B39" s="10" t="s">
        <v>49</v>
      </c>
      <c r="C39" s="4">
        <v>81</v>
      </c>
      <c r="D39" s="4">
        <v>228</v>
      </c>
      <c r="E39" s="4">
        <v>5226</v>
      </c>
      <c r="F39" s="4">
        <v>519</v>
      </c>
      <c r="G39" s="4">
        <v>149</v>
      </c>
      <c r="H39" s="4">
        <v>171</v>
      </c>
      <c r="I39" s="4">
        <v>615</v>
      </c>
      <c r="J39" s="4">
        <v>848</v>
      </c>
      <c r="K39" s="4">
        <v>200</v>
      </c>
      <c r="L39" s="4">
        <v>159</v>
      </c>
      <c r="M39" s="4">
        <v>172</v>
      </c>
      <c r="N39" s="4">
        <v>1933</v>
      </c>
      <c r="O39" s="4">
        <v>245</v>
      </c>
      <c r="P39" s="4">
        <v>582</v>
      </c>
      <c r="Q39" s="4">
        <v>52</v>
      </c>
      <c r="R39" s="4">
        <v>814</v>
      </c>
      <c r="S39" s="4">
        <v>111</v>
      </c>
      <c r="T39" s="4">
        <v>105</v>
      </c>
      <c r="U39" s="4">
        <v>143</v>
      </c>
      <c r="V39" s="4">
        <v>55</v>
      </c>
      <c r="W39" s="4">
        <v>77</v>
      </c>
      <c r="X39" s="4">
        <v>55</v>
      </c>
      <c r="Y39" s="4">
        <v>20</v>
      </c>
    </row>
    <row r="40" spans="1:25" s="1" customFormat="1" ht="9.9499999999999993" customHeight="1" x14ac:dyDescent="0.15">
      <c r="B40" s="10" t="s">
        <v>50</v>
      </c>
      <c r="C40" s="4">
        <v>267</v>
      </c>
      <c r="D40" s="4">
        <v>363</v>
      </c>
      <c r="E40" s="4">
        <v>20489</v>
      </c>
      <c r="F40" s="4">
        <v>881</v>
      </c>
      <c r="G40" s="4">
        <v>219</v>
      </c>
      <c r="H40" s="4">
        <v>324</v>
      </c>
      <c r="I40" s="4">
        <v>1379</v>
      </c>
      <c r="J40" s="4">
        <v>1423</v>
      </c>
      <c r="K40" s="4">
        <v>414</v>
      </c>
      <c r="L40" s="4">
        <v>296</v>
      </c>
      <c r="M40" s="4">
        <v>241</v>
      </c>
      <c r="N40" s="4">
        <v>4295</v>
      </c>
      <c r="O40" s="4">
        <v>414</v>
      </c>
      <c r="P40" s="4">
        <v>979</v>
      </c>
      <c r="Q40" s="4">
        <v>91</v>
      </c>
      <c r="R40" s="4">
        <v>1373</v>
      </c>
      <c r="S40" s="4">
        <v>197</v>
      </c>
      <c r="T40" s="4">
        <v>152</v>
      </c>
      <c r="U40" s="4">
        <v>332</v>
      </c>
      <c r="V40" s="4">
        <v>185</v>
      </c>
      <c r="W40" s="4">
        <v>165</v>
      </c>
      <c r="X40" s="4">
        <v>37</v>
      </c>
      <c r="Y40" s="4">
        <v>15</v>
      </c>
    </row>
    <row r="41" spans="1:25" s="1" customFormat="1" ht="9.9499999999999993" customHeight="1" x14ac:dyDescent="0.15">
      <c r="B41" s="10" t="s">
        <v>39</v>
      </c>
      <c r="C41" s="4">
        <v>52</v>
      </c>
      <c r="D41" s="4">
        <v>98</v>
      </c>
      <c r="E41" s="4">
        <v>5836</v>
      </c>
      <c r="F41" s="4">
        <v>196</v>
      </c>
      <c r="G41" s="4">
        <v>59</v>
      </c>
      <c r="H41" s="4">
        <v>68</v>
      </c>
      <c r="I41" s="4">
        <v>228</v>
      </c>
      <c r="J41" s="4">
        <v>87</v>
      </c>
      <c r="K41" s="4">
        <v>65</v>
      </c>
      <c r="L41" s="4">
        <v>42</v>
      </c>
      <c r="M41" s="4">
        <v>38</v>
      </c>
      <c r="N41" s="4">
        <v>729</v>
      </c>
      <c r="O41" s="4">
        <v>69</v>
      </c>
      <c r="P41" s="4">
        <v>155</v>
      </c>
      <c r="Q41" s="4">
        <v>19</v>
      </c>
      <c r="R41" s="4">
        <v>296</v>
      </c>
      <c r="S41" s="4">
        <v>42</v>
      </c>
      <c r="T41" s="4">
        <v>40</v>
      </c>
      <c r="U41" s="4">
        <v>99</v>
      </c>
      <c r="V41" s="4">
        <v>14</v>
      </c>
      <c r="W41" s="4">
        <v>45</v>
      </c>
      <c r="X41" s="4">
        <v>13</v>
      </c>
      <c r="Y41" s="4">
        <v>5</v>
      </c>
    </row>
    <row r="42" spans="1:25" s="1" customFormat="1" ht="9.9499999999999993" customHeight="1" x14ac:dyDescent="0.15">
      <c r="B42" s="10" t="s">
        <v>51</v>
      </c>
      <c r="C42" s="4">
        <v>336</v>
      </c>
      <c r="D42" s="4">
        <v>267</v>
      </c>
      <c r="E42" s="4">
        <v>28891</v>
      </c>
      <c r="F42" s="4">
        <v>873</v>
      </c>
      <c r="G42" s="4">
        <v>408</v>
      </c>
      <c r="H42" s="4">
        <v>379</v>
      </c>
      <c r="I42" s="4">
        <v>1311</v>
      </c>
      <c r="J42" s="4">
        <v>1800</v>
      </c>
      <c r="K42" s="4">
        <v>377</v>
      </c>
      <c r="L42" s="4">
        <v>421</v>
      </c>
      <c r="M42" s="4">
        <v>309</v>
      </c>
      <c r="N42" s="4">
        <v>5027</v>
      </c>
      <c r="O42" s="4">
        <v>758</v>
      </c>
      <c r="P42" s="4">
        <v>1442</v>
      </c>
      <c r="Q42" s="4">
        <v>132</v>
      </c>
      <c r="R42" s="4">
        <v>1589</v>
      </c>
      <c r="S42" s="4">
        <v>381</v>
      </c>
      <c r="T42" s="4">
        <v>218</v>
      </c>
      <c r="U42" s="4">
        <v>627</v>
      </c>
      <c r="V42" s="4">
        <v>191</v>
      </c>
      <c r="W42" s="4">
        <v>274</v>
      </c>
      <c r="X42" s="4">
        <v>62</v>
      </c>
      <c r="Y42" s="4">
        <v>18</v>
      </c>
    </row>
    <row r="43" spans="1:25" s="1" customFormat="1" ht="9.9499999999999993" customHeight="1" x14ac:dyDescent="0.15">
      <c r="A43" s="6" t="s">
        <v>162</v>
      </c>
      <c r="B43" s="10"/>
      <c r="C43" s="4">
        <v>751</v>
      </c>
      <c r="D43" s="4">
        <v>974</v>
      </c>
      <c r="E43" s="4">
        <v>61291</v>
      </c>
      <c r="F43" s="4">
        <v>2559</v>
      </c>
      <c r="G43" s="4">
        <v>864</v>
      </c>
      <c r="H43" s="4">
        <v>980</v>
      </c>
      <c r="I43" s="4">
        <v>3833</v>
      </c>
      <c r="J43" s="4">
        <v>4237</v>
      </c>
      <c r="K43" s="4">
        <v>1175</v>
      </c>
      <c r="L43" s="4">
        <v>963</v>
      </c>
      <c r="M43" s="4">
        <v>786</v>
      </c>
      <c r="N43" s="4">
        <v>12787</v>
      </c>
      <c r="O43" s="4">
        <v>1574</v>
      </c>
      <c r="P43" s="4">
        <v>3524</v>
      </c>
      <c r="Q43" s="4">
        <v>323</v>
      </c>
      <c r="R43" s="4">
        <v>4426</v>
      </c>
      <c r="S43" s="4">
        <v>739</v>
      </c>
      <c r="T43" s="4">
        <v>521</v>
      </c>
      <c r="U43" s="4">
        <v>1220</v>
      </c>
      <c r="V43" s="4">
        <v>460</v>
      </c>
      <c r="W43" s="4">
        <v>587</v>
      </c>
      <c r="X43" s="4">
        <v>172</v>
      </c>
      <c r="Y43" s="4">
        <v>60</v>
      </c>
    </row>
    <row r="44" spans="1:25" s="7" customFormat="1" ht="9.9499999999999993" customHeight="1" x14ac:dyDescent="0.15">
      <c r="B44" s="11" t="s">
        <v>163</v>
      </c>
      <c r="C44" s="8">
        <f t="shared" ref="C44:Y44" si="3">C43/ 106248</f>
        <v>7.0683683457570968E-3</v>
      </c>
      <c r="D44" s="8">
        <f t="shared" si="3"/>
        <v>9.1672313831789778E-3</v>
      </c>
      <c r="E44" s="8">
        <f t="shared" si="3"/>
        <v>0.5768673292673745</v>
      </c>
      <c r="F44" s="8">
        <f t="shared" si="3"/>
        <v>2.408515925005647E-2</v>
      </c>
      <c r="G44" s="8">
        <f t="shared" si="3"/>
        <v>8.1319177772758069E-3</v>
      </c>
      <c r="H44" s="8">
        <f t="shared" si="3"/>
        <v>9.2237030344100596E-3</v>
      </c>
      <c r="I44" s="8">
        <f t="shared" si="3"/>
        <v>3.607597319478955E-2</v>
      </c>
      <c r="J44" s="8">
        <f t="shared" si="3"/>
        <v>3.9878397711015735E-2</v>
      </c>
      <c r="K44" s="8">
        <f t="shared" si="3"/>
        <v>1.1059031699420224E-2</v>
      </c>
      <c r="L44" s="8">
        <f t="shared" si="3"/>
        <v>9.063700022588661E-3</v>
      </c>
      <c r="M44" s="8">
        <f t="shared" si="3"/>
        <v>7.3977863112717418E-3</v>
      </c>
      <c r="N44" s="8">
        <f t="shared" si="3"/>
        <v>0.12035050071530758</v>
      </c>
      <c r="O44" s="8">
        <f t="shared" si="3"/>
        <v>1.4814396506287178E-2</v>
      </c>
      <c r="P44" s="8">
        <f t="shared" si="3"/>
        <v>3.3167683156388829E-2</v>
      </c>
      <c r="Q44" s="8">
        <f t="shared" si="3"/>
        <v>3.0400572246065808E-3</v>
      </c>
      <c r="R44" s="8">
        <f t="shared" si="3"/>
        <v>4.1657254724794819E-2</v>
      </c>
      <c r="S44" s="8">
        <f t="shared" si="3"/>
        <v>6.9554250432949322E-3</v>
      </c>
      <c r="T44" s="8">
        <f t="shared" si="3"/>
        <v>4.903621715232287E-3</v>
      </c>
      <c r="U44" s="8">
        <f t="shared" si="3"/>
        <v>1.1482569083653339E-2</v>
      </c>
      <c r="V44" s="8">
        <f t="shared" si="3"/>
        <v>4.3294932610496197E-3</v>
      </c>
      <c r="W44" s="8">
        <f t="shared" si="3"/>
        <v>5.5248098787741883E-3</v>
      </c>
      <c r="X44" s="8">
        <f t="shared" si="3"/>
        <v>1.6188540019576839E-3</v>
      </c>
      <c r="Y44" s="8">
        <f t="shared" si="3"/>
        <v>5.6471651231082001E-4</v>
      </c>
    </row>
    <row r="45" spans="1:25" s="1" customFormat="1" ht="5.0999999999999996" customHeight="1" x14ac:dyDescent="0.15">
      <c r="B45" s="1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1" customFormat="1" ht="9.9499999999999993" customHeight="1" x14ac:dyDescent="0.15">
      <c r="A46" s="3" t="s">
        <v>53</v>
      </c>
      <c r="B46" s="1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1" customFormat="1" ht="9.9499999999999993" customHeight="1" x14ac:dyDescent="0.15">
      <c r="B47" s="10" t="s">
        <v>26</v>
      </c>
      <c r="C47" s="4">
        <v>159</v>
      </c>
      <c r="D47" s="4">
        <v>192</v>
      </c>
      <c r="E47" s="4">
        <v>15803</v>
      </c>
      <c r="F47" s="4">
        <v>735</v>
      </c>
      <c r="G47" s="4">
        <v>188</v>
      </c>
      <c r="H47" s="4">
        <v>231</v>
      </c>
      <c r="I47" s="4">
        <v>2434</v>
      </c>
      <c r="J47" s="4">
        <v>4990</v>
      </c>
      <c r="K47" s="4">
        <v>577</v>
      </c>
      <c r="L47" s="4">
        <v>410</v>
      </c>
      <c r="M47" s="4">
        <v>397</v>
      </c>
      <c r="N47" s="4">
        <v>10709</v>
      </c>
      <c r="O47" s="4">
        <v>116</v>
      </c>
      <c r="P47" s="4">
        <v>2708</v>
      </c>
      <c r="Q47" s="4">
        <v>131</v>
      </c>
      <c r="R47" s="4">
        <v>3746</v>
      </c>
      <c r="S47" s="4">
        <v>137</v>
      </c>
      <c r="T47" s="4">
        <v>124</v>
      </c>
      <c r="U47" s="4">
        <v>161</v>
      </c>
      <c r="V47" s="4">
        <v>138</v>
      </c>
      <c r="W47" s="4">
        <v>137</v>
      </c>
      <c r="X47" s="4">
        <v>57</v>
      </c>
      <c r="Y47" s="4">
        <v>24</v>
      </c>
    </row>
    <row r="48" spans="1:25" s="1" customFormat="1" ht="9.9499999999999993" customHeight="1" x14ac:dyDescent="0.15">
      <c r="B48" s="10" t="s">
        <v>30</v>
      </c>
      <c r="C48" s="4">
        <v>505</v>
      </c>
      <c r="D48" s="4">
        <v>560</v>
      </c>
      <c r="E48" s="4">
        <v>42018</v>
      </c>
      <c r="F48" s="4">
        <v>2083</v>
      </c>
      <c r="G48" s="4">
        <v>557</v>
      </c>
      <c r="H48" s="4">
        <v>840</v>
      </c>
      <c r="I48" s="4">
        <v>6058</v>
      </c>
      <c r="J48" s="4">
        <v>10334</v>
      </c>
      <c r="K48" s="4">
        <v>2043</v>
      </c>
      <c r="L48" s="4">
        <v>1193</v>
      </c>
      <c r="M48" s="4">
        <v>1082</v>
      </c>
      <c r="N48" s="4">
        <v>25078</v>
      </c>
      <c r="O48" s="4">
        <v>276</v>
      </c>
      <c r="P48" s="4">
        <v>5672</v>
      </c>
      <c r="Q48" s="4">
        <v>325</v>
      </c>
      <c r="R48" s="4">
        <v>8344</v>
      </c>
      <c r="S48" s="4">
        <v>455</v>
      </c>
      <c r="T48" s="4">
        <v>291</v>
      </c>
      <c r="U48" s="4">
        <v>587</v>
      </c>
      <c r="V48" s="4">
        <v>401</v>
      </c>
      <c r="W48" s="4">
        <v>416</v>
      </c>
      <c r="X48" s="4">
        <v>160</v>
      </c>
      <c r="Y48" s="4">
        <v>43</v>
      </c>
    </row>
    <row r="49" spans="1:25" s="1" customFormat="1" ht="9.9499999999999993" customHeight="1" x14ac:dyDescent="0.15">
      <c r="A49" s="6" t="s">
        <v>162</v>
      </c>
      <c r="B49" s="10"/>
      <c r="C49" s="4">
        <v>664</v>
      </c>
      <c r="D49" s="4">
        <v>752</v>
      </c>
      <c r="E49" s="4">
        <v>57821</v>
      </c>
      <c r="F49" s="4">
        <v>2818</v>
      </c>
      <c r="G49" s="4">
        <v>745</v>
      </c>
      <c r="H49" s="4">
        <v>1071</v>
      </c>
      <c r="I49" s="4">
        <v>8492</v>
      </c>
      <c r="J49" s="4">
        <v>15324</v>
      </c>
      <c r="K49" s="4">
        <v>2620</v>
      </c>
      <c r="L49" s="4">
        <v>1603</v>
      </c>
      <c r="M49" s="4">
        <v>1479</v>
      </c>
      <c r="N49" s="4">
        <v>35787</v>
      </c>
      <c r="O49" s="4">
        <v>392</v>
      </c>
      <c r="P49" s="4">
        <v>8380</v>
      </c>
      <c r="Q49" s="4">
        <v>456</v>
      </c>
      <c r="R49" s="4">
        <v>12090</v>
      </c>
      <c r="S49" s="4">
        <v>592</v>
      </c>
      <c r="T49" s="4">
        <v>415</v>
      </c>
      <c r="U49" s="4">
        <v>748</v>
      </c>
      <c r="V49" s="4">
        <v>539</v>
      </c>
      <c r="W49" s="4">
        <v>553</v>
      </c>
      <c r="X49" s="4">
        <v>217</v>
      </c>
      <c r="Y49" s="4">
        <v>67</v>
      </c>
    </row>
    <row r="50" spans="1:25" s="7" customFormat="1" ht="9.9499999999999993" customHeight="1" x14ac:dyDescent="0.15">
      <c r="B50" s="11" t="s">
        <v>163</v>
      </c>
      <c r="C50" s="8">
        <f t="shared" ref="C50:Y50" si="4">C49/ 153625</f>
        <v>4.3222131814483322E-3</v>
      </c>
      <c r="D50" s="8">
        <f t="shared" si="4"/>
        <v>4.8950366151342553E-3</v>
      </c>
      <c r="E50" s="8">
        <f t="shared" si="4"/>
        <v>0.37637754271765661</v>
      </c>
      <c r="F50" s="8">
        <f t="shared" si="4"/>
        <v>1.8343368592351507E-2</v>
      </c>
      <c r="G50" s="8">
        <f t="shared" si="4"/>
        <v>4.8494711147274204E-3</v>
      </c>
      <c r="H50" s="8">
        <f t="shared" si="4"/>
        <v>6.9715215622457279E-3</v>
      </c>
      <c r="I50" s="8">
        <f t="shared" si="4"/>
        <v>5.5277461350691622E-2</v>
      </c>
      <c r="J50" s="8">
        <f t="shared" si="4"/>
        <v>9.9749389747762415E-2</v>
      </c>
      <c r="K50" s="8">
        <f t="shared" si="4"/>
        <v>1.7054515866558179E-2</v>
      </c>
      <c r="L50" s="8">
        <f t="shared" si="4"/>
        <v>1.0434499593165175E-2</v>
      </c>
      <c r="M50" s="8">
        <f t="shared" si="4"/>
        <v>9.6273393002441008E-3</v>
      </c>
      <c r="N50" s="8">
        <f t="shared" si="4"/>
        <v>0.23295036615134254</v>
      </c>
      <c r="O50" s="8">
        <f t="shared" si="4"/>
        <v>2.5516680227827501E-3</v>
      </c>
      <c r="P50" s="8">
        <f t="shared" si="4"/>
        <v>5.4548413344182263E-2</v>
      </c>
      <c r="Q50" s="8">
        <f t="shared" si="4"/>
        <v>2.9682668836452401E-3</v>
      </c>
      <c r="R50" s="8">
        <f t="shared" si="4"/>
        <v>7.8698128559804723E-2</v>
      </c>
      <c r="S50" s="8">
        <f t="shared" si="4"/>
        <v>3.8535394629780309E-3</v>
      </c>
      <c r="T50" s="8">
        <f t="shared" si="4"/>
        <v>2.7013832384052074E-3</v>
      </c>
      <c r="U50" s="8">
        <f t="shared" si="4"/>
        <v>4.8689991863303502E-3</v>
      </c>
      <c r="V50" s="8">
        <f t="shared" si="4"/>
        <v>3.5085435313262814E-3</v>
      </c>
      <c r="W50" s="8">
        <f t="shared" si="4"/>
        <v>3.5996745321399512E-3</v>
      </c>
      <c r="X50" s="8">
        <f t="shared" si="4"/>
        <v>1.4125305126118795E-3</v>
      </c>
      <c r="Y50" s="8">
        <f t="shared" si="4"/>
        <v>4.3612693246541907E-4</v>
      </c>
    </row>
    <row r="51" spans="1:25" s="1" customFormat="1" ht="5.0999999999999996" customHeight="1" x14ac:dyDescent="0.15"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1" customFormat="1" ht="9.9499999999999993" customHeight="1" x14ac:dyDescent="0.15">
      <c r="A52" s="3" t="s">
        <v>55</v>
      </c>
      <c r="B52" s="1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1" customFormat="1" ht="9.9499999999999993" customHeight="1" x14ac:dyDescent="0.15">
      <c r="B53" s="10" t="s">
        <v>54</v>
      </c>
      <c r="C53" s="4">
        <v>1257</v>
      </c>
      <c r="D53" s="4">
        <v>800</v>
      </c>
      <c r="E53" s="4">
        <v>63530</v>
      </c>
      <c r="F53" s="4">
        <v>3343</v>
      </c>
      <c r="G53" s="4">
        <v>380</v>
      </c>
      <c r="H53" s="4">
        <v>1054</v>
      </c>
      <c r="I53" s="4">
        <v>3485</v>
      </c>
      <c r="J53" s="4">
        <v>1773</v>
      </c>
      <c r="K53" s="4">
        <v>2032</v>
      </c>
      <c r="L53" s="4">
        <v>1054</v>
      </c>
      <c r="M53" s="4">
        <v>868</v>
      </c>
      <c r="N53" s="4">
        <v>12563</v>
      </c>
      <c r="O53" s="4">
        <v>225</v>
      </c>
      <c r="P53" s="4">
        <v>3294</v>
      </c>
      <c r="Q53" s="4">
        <v>378</v>
      </c>
      <c r="R53" s="4">
        <v>5043</v>
      </c>
      <c r="S53" s="4">
        <v>794</v>
      </c>
      <c r="T53" s="4">
        <v>596</v>
      </c>
      <c r="U53" s="4">
        <v>1304</v>
      </c>
      <c r="V53" s="4">
        <v>515</v>
      </c>
      <c r="W53" s="4">
        <v>736</v>
      </c>
      <c r="X53" s="4">
        <v>163</v>
      </c>
      <c r="Y53" s="4">
        <v>116</v>
      </c>
    </row>
    <row r="54" spans="1:25" s="1" customFormat="1" ht="9.9499999999999993" customHeight="1" x14ac:dyDescent="0.15">
      <c r="A54" s="6" t="s">
        <v>162</v>
      </c>
      <c r="B54" s="10"/>
      <c r="C54" s="4">
        <v>1257</v>
      </c>
      <c r="D54" s="4">
        <v>800</v>
      </c>
      <c r="E54" s="4">
        <v>63530</v>
      </c>
      <c r="F54" s="4">
        <v>3343</v>
      </c>
      <c r="G54" s="4">
        <v>380</v>
      </c>
      <c r="H54" s="4">
        <v>1054</v>
      </c>
      <c r="I54" s="4">
        <v>3485</v>
      </c>
      <c r="J54" s="4">
        <v>1773</v>
      </c>
      <c r="K54" s="4">
        <v>2032</v>
      </c>
      <c r="L54" s="4">
        <v>1054</v>
      </c>
      <c r="M54" s="4">
        <v>868</v>
      </c>
      <c r="N54" s="4">
        <v>12563</v>
      </c>
      <c r="O54" s="4">
        <v>225</v>
      </c>
      <c r="P54" s="4">
        <v>3294</v>
      </c>
      <c r="Q54" s="4">
        <v>378</v>
      </c>
      <c r="R54" s="4">
        <v>5043</v>
      </c>
      <c r="S54" s="4">
        <v>794</v>
      </c>
      <c r="T54" s="4">
        <v>596</v>
      </c>
      <c r="U54" s="4">
        <v>1304</v>
      </c>
      <c r="V54" s="4">
        <v>515</v>
      </c>
      <c r="W54" s="4">
        <v>736</v>
      </c>
      <c r="X54" s="4">
        <v>163</v>
      </c>
      <c r="Y54" s="4">
        <v>116</v>
      </c>
    </row>
    <row r="55" spans="1:25" s="7" customFormat="1" ht="9.9499999999999993" customHeight="1" x14ac:dyDescent="0.15">
      <c r="B55" s="11" t="s">
        <v>163</v>
      </c>
      <c r="C55" s="8">
        <f t="shared" ref="C55:Y55" si="5">C54/ 105309</f>
        <v>1.1936301740591973E-2</v>
      </c>
      <c r="D55" s="8">
        <f t="shared" si="5"/>
        <v>7.5966916407904355E-3</v>
      </c>
      <c r="E55" s="8">
        <f t="shared" si="5"/>
        <v>0.60327227492427049</v>
      </c>
      <c r="F55" s="8">
        <f t="shared" si="5"/>
        <v>3.1744675193953034E-2</v>
      </c>
      <c r="G55" s="8">
        <f t="shared" si="5"/>
        <v>3.608428529375457E-3</v>
      </c>
      <c r="H55" s="8">
        <f t="shared" si="5"/>
        <v>1.0008641236741399E-2</v>
      </c>
      <c r="I55" s="8">
        <f t="shared" si="5"/>
        <v>3.3093087960193335E-2</v>
      </c>
      <c r="J55" s="8">
        <f t="shared" si="5"/>
        <v>1.6836167848901802E-2</v>
      </c>
      <c r="K55" s="8">
        <f t="shared" si="5"/>
        <v>1.9295596767607708E-2</v>
      </c>
      <c r="L55" s="8">
        <f t="shared" si="5"/>
        <v>1.0008641236741399E-2</v>
      </c>
      <c r="M55" s="8">
        <f t="shared" si="5"/>
        <v>8.2424104302576233E-3</v>
      </c>
      <c r="N55" s="8">
        <f t="shared" si="5"/>
        <v>0.11929654635406281</v>
      </c>
      <c r="O55" s="8">
        <f t="shared" si="5"/>
        <v>2.13656952397231E-3</v>
      </c>
      <c r="P55" s="8">
        <f t="shared" si="5"/>
        <v>3.1279377830954622E-2</v>
      </c>
      <c r="Q55" s="8">
        <f t="shared" si="5"/>
        <v>3.5894368002734808E-3</v>
      </c>
      <c r="R55" s="8">
        <f t="shared" si="5"/>
        <v>4.788764493063271E-2</v>
      </c>
      <c r="S55" s="8">
        <f t="shared" si="5"/>
        <v>7.5397164534845079E-3</v>
      </c>
      <c r="T55" s="8">
        <f t="shared" si="5"/>
        <v>5.6595352723888747E-3</v>
      </c>
      <c r="U55" s="8">
        <f t="shared" si="5"/>
        <v>1.2382607374488411E-2</v>
      </c>
      <c r="V55" s="8">
        <f t="shared" si="5"/>
        <v>4.8903702437588428E-3</v>
      </c>
      <c r="W55" s="8">
        <f t="shared" si="5"/>
        <v>6.9889563095272009E-3</v>
      </c>
      <c r="X55" s="8">
        <f t="shared" si="5"/>
        <v>1.5478259218110514E-3</v>
      </c>
      <c r="Y55" s="8">
        <f t="shared" si="5"/>
        <v>1.1015202879146131E-3</v>
      </c>
    </row>
    <row r="56" spans="1:25" s="1" customFormat="1" ht="5.0999999999999996" customHeight="1" x14ac:dyDescent="0.15">
      <c r="B56" s="1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1" customFormat="1" ht="9.9499999999999993" customHeight="1" x14ac:dyDescent="0.15">
      <c r="A57" s="3" t="s">
        <v>56</v>
      </c>
      <c r="B57" s="1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1" customFormat="1" ht="9.9499999999999993" customHeight="1" x14ac:dyDescent="0.15">
      <c r="B58" s="10" t="s">
        <v>54</v>
      </c>
      <c r="C58" s="4">
        <v>1064</v>
      </c>
      <c r="D58" s="4">
        <v>1102</v>
      </c>
      <c r="E58" s="4">
        <v>49695</v>
      </c>
      <c r="F58" s="4">
        <v>1818</v>
      </c>
      <c r="G58" s="4">
        <v>302</v>
      </c>
      <c r="H58" s="4">
        <v>1914</v>
      </c>
      <c r="I58" s="4">
        <v>6077</v>
      </c>
      <c r="J58" s="4">
        <v>6662</v>
      </c>
      <c r="K58" s="4">
        <v>3588</v>
      </c>
      <c r="L58" s="4">
        <v>1427</v>
      </c>
      <c r="M58" s="4">
        <v>1117</v>
      </c>
      <c r="N58" s="4">
        <v>21168</v>
      </c>
      <c r="O58" s="4">
        <v>229</v>
      </c>
      <c r="P58" s="4">
        <v>5096</v>
      </c>
      <c r="Q58" s="4">
        <v>369</v>
      </c>
      <c r="R58" s="4">
        <v>7587</v>
      </c>
      <c r="S58" s="4">
        <v>637</v>
      </c>
      <c r="T58" s="4">
        <v>524</v>
      </c>
      <c r="U58" s="4">
        <v>798</v>
      </c>
      <c r="V58" s="4">
        <v>528</v>
      </c>
      <c r="W58" s="4">
        <v>621</v>
      </c>
      <c r="X58" s="4">
        <v>202</v>
      </c>
      <c r="Y58" s="4">
        <v>84</v>
      </c>
    </row>
    <row r="59" spans="1:25" s="1" customFormat="1" ht="9.9499999999999993" customHeight="1" x14ac:dyDescent="0.15">
      <c r="A59" s="6" t="s">
        <v>162</v>
      </c>
      <c r="B59" s="10"/>
      <c r="C59" s="4">
        <v>1064</v>
      </c>
      <c r="D59" s="4">
        <v>1102</v>
      </c>
      <c r="E59" s="4">
        <v>49695</v>
      </c>
      <c r="F59" s="4">
        <v>1818</v>
      </c>
      <c r="G59" s="4">
        <v>302</v>
      </c>
      <c r="H59" s="4">
        <v>1914</v>
      </c>
      <c r="I59" s="4">
        <v>6077</v>
      </c>
      <c r="J59" s="4">
        <v>6662</v>
      </c>
      <c r="K59" s="4">
        <v>3588</v>
      </c>
      <c r="L59" s="4">
        <v>1427</v>
      </c>
      <c r="M59" s="4">
        <v>1117</v>
      </c>
      <c r="N59" s="4">
        <v>21168</v>
      </c>
      <c r="O59" s="4">
        <v>229</v>
      </c>
      <c r="P59" s="4">
        <v>5096</v>
      </c>
      <c r="Q59" s="4">
        <v>369</v>
      </c>
      <c r="R59" s="4">
        <v>7587</v>
      </c>
      <c r="S59" s="4">
        <v>637</v>
      </c>
      <c r="T59" s="4">
        <v>524</v>
      </c>
      <c r="U59" s="4">
        <v>798</v>
      </c>
      <c r="V59" s="4">
        <v>528</v>
      </c>
      <c r="W59" s="4">
        <v>621</v>
      </c>
      <c r="X59" s="4">
        <v>202</v>
      </c>
      <c r="Y59" s="4">
        <v>84</v>
      </c>
    </row>
    <row r="60" spans="1:25" s="7" customFormat="1" ht="9.9499999999999993" customHeight="1" x14ac:dyDescent="0.15">
      <c r="B60" s="11" t="s">
        <v>163</v>
      </c>
      <c r="C60" s="8">
        <f t="shared" ref="C60:Y60" si="6">C59/ 112612</f>
        <v>9.4483713991404105E-3</v>
      </c>
      <c r="D60" s="8">
        <f t="shared" si="6"/>
        <v>9.7858132348239979E-3</v>
      </c>
      <c r="E60" s="8">
        <f t="shared" si="6"/>
        <v>0.44129400063936347</v>
      </c>
      <c r="F60" s="8">
        <f t="shared" si="6"/>
        <v>1.6143927822967356E-2</v>
      </c>
      <c r="G60" s="8">
        <f t="shared" si="6"/>
        <v>2.6817745888537635E-3</v>
      </c>
      <c r="H60" s="8">
        <f t="shared" si="6"/>
        <v>1.6996412460483785E-2</v>
      </c>
      <c r="I60" s="8">
        <f t="shared" si="6"/>
        <v>5.3964053564451393E-2</v>
      </c>
      <c r="J60" s="8">
        <f t="shared" si="6"/>
        <v>5.9158881824317125E-2</v>
      </c>
      <c r="K60" s="8">
        <f t="shared" si="6"/>
        <v>3.1861613327176498E-2</v>
      </c>
      <c r="L60" s="8">
        <f t="shared" si="6"/>
        <v>1.2671828934749404E-2</v>
      </c>
      <c r="M60" s="8">
        <f t="shared" si="6"/>
        <v>9.9190139594359395E-3</v>
      </c>
      <c r="N60" s="8">
        <f t="shared" si="6"/>
        <v>0.18797286257237239</v>
      </c>
      <c r="O60" s="8">
        <f t="shared" si="6"/>
        <v>2.0335310624089793E-3</v>
      </c>
      <c r="P60" s="8">
        <f t="shared" si="6"/>
        <v>4.5252726174830393E-2</v>
      </c>
      <c r="Q60" s="8">
        <f t="shared" si="6"/>
        <v>3.2767378254537705E-3</v>
      </c>
      <c r="R60" s="8">
        <f t="shared" si="6"/>
        <v>6.7372926508720204E-2</v>
      </c>
      <c r="S60" s="8">
        <f t="shared" si="6"/>
        <v>5.6565907718537992E-3</v>
      </c>
      <c r="T60" s="8">
        <f t="shared" si="6"/>
        <v>4.6531453131105037E-3</v>
      </c>
      <c r="U60" s="8">
        <f t="shared" si="6"/>
        <v>7.0862785493553083E-3</v>
      </c>
      <c r="V60" s="8">
        <f t="shared" si="6"/>
        <v>4.6886655063403549E-3</v>
      </c>
      <c r="W60" s="8">
        <f t="shared" si="6"/>
        <v>5.5145099989343943E-3</v>
      </c>
      <c r="X60" s="8">
        <f t="shared" si="6"/>
        <v>1.7937697581074841E-3</v>
      </c>
      <c r="Y60" s="8">
        <f t="shared" si="6"/>
        <v>7.459240578268746E-4</v>
      </c>
    </row>
    <row r="61" spans="1:25" s="1" customFormat="1" ht="5.0999999999999996" customHeight="1" x14ac:dyDescent="0.15">
      <c r="B61" s="1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1" customFormat="1" ht="9.9499999999999993" customHeight="1" x14ac:dyDescent="0.15">
      <c r="A62" s="3" t="s">
        <v>64</v>
      </c>
      <c r="B62" s="1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1" customFormat="1" ht="9.9499999999999993" customHeight="1" x14ac:dyDescent="0.15">
      <c r="B63" s="10" t="s">
        <v>57</v>
      </c>
      <c r="C63" s="4">
        <v>108</v>
      </c>
      <c r="D63" s="4">
        <v>121</v>
      </c>
      <c r="E63" s="4">
        <v>3550</v>
      </c>
      <c r="F63" s="4">
        <v>145</v>
      </c>
      <c r="G63" s="4">
        <v>13</v>
      </c>
      <c r="H63" s="4">
        <v>310</v>
      </c>
      <c r="I63" s="4">
        <v>672</v>
      </c>
      <c r="J63" s="4">
        <v>703</v>
      </c>
      <c r="K63" s="4">
        <v>71</v>
      </c>
      <c r="L63" s="4">
        <v>140</v>
      </c>
      <c r="M63" s="4">
        <v>215</v>
      </c>
      <c r="N63" s="4">
        <v>2180</v>
      </c>
      <c r="O63" s="4">
        <v>34</v>
      </c>
      <c r="P63" s="4">
        <v>729</v>
      </c>
      <c r="Q63" s="4">
        <v>37</v>
      </c>
      <c r="R63" s="4">
        <v>1079</v>
      </c>
      <c r="S63" s="4">
        <v>70</v>
      </c>
      <c r="T63" s="4">
        <v>63</v>
      </c>
      <c r="U63" s="4">
        <v>88</v>
      </c>
      <c r="V63" s="4">
        <v>39</v>
      </c>
      <c r="W63" s="4">
        <v>52</v>
      </c>
      <c r="X63" s="4">
        <v>34</v>
      </c>
      <c r="Y63" s="4">
        <v>9</v>
      </c>
    </row>
    <row r="64" spans="1:25" s="1" customFormat="1" ht="9.9499999999999993" customHeight="1" x14ac:dyDescent="0.15">
      <c r="B64" s="10" t="s">
        <v>58</v>
      </c>
      <c r="C64" s="4">
        <v>420</v>
      </c>
      <c r="D64" s="4">
        <v>408</v>
      </c>
      <c r="E64" s="4">
        <v>23054</v>
      </c>
      <c r="F64" s="4">
        <v>837</v>
      </c>
      <c r="G64" s="4">
        <v>171</v>
      </c>
      <c r="H64" s="4">
        <v>777</v>
      </c>
      <c r="I64" s="4">
        <v>4433</v>
      </c>
      <c r="J64" s="4">
        <v>4726</v>
      </c>
      <c r="K64" s="4">
        <v>706</v>
      </c>
      <c r="L64" s="4">
        <v>1019</v>
      </c>
      <c r="M64" s="4">
        <v>1207</v>
      </c>
      <c r="N64" s="4">
        <v>14837</v>
      </c>
      <c r="O64" s="4">
        <v>183</v>
      </c>
      <c r="P64" s="4">
        <v>3997</v>
      </c>
      <c r="Q64" s="4">
        <v>232</v>
      </c>
      <c r="R64" s="4">
        <v>8724</v>
      </c>
      <c r="S64" s="4">
        <v>268</v>
      </c>
      <c r="T64" s="4">
        <v>192</v>
      </c>
      <c r="U64" s="4">
        <v>302</v>
      </c>
      <c r="V64" s="4">
        <v>233</v>
      </c>
      <c r="W64" s="4">
        <v>206</v>
      </c>
      <c r="X64" s="4">
        <v>82</v>
      </c>
      <c r="Y64" s="4">
        <v>34</v>
      </c>
    </row>
    <row r="65" spans="1:25" s="1" customFormat="1" ht="9.9499999999999993" customHeight="1" x14ac:dyDescent="0.15">
      <c r="B65" s="10" t="s">
        <v>59</v>
      </c>
      <c r="C65" s="4">
        <v>44</v>
      </c>
      <c r="D65" s="4">
        <v>59</v>
      </c>
      <c r="E65" s="4">
        <v>2122</v>
      </c>
      <c r="F65" s="4">
        <v>94</v>
      </c>
      <c r="G65" s="4">
        <v>17</v>
      </c>
      <c r="H65" s="4">
        <v>97</v>
      </c>
      <c r="I65" s="4">
        <v>322</v>
      </c>
      <c r="J65" s="4">
        <v>120</v>
      </c>
      <c r="K65" s="4">
        <v>38</v>
      </c>
      <c r="L65" s="4">
        <v>85</v>
      </c>
      <c r="M65" s="4">
        <v>87</v>
      </c>
      <c r="N65" s="4">
        <v>1344</v>
      </c>
      <c r="O65" s="4">
        <v>5</v>
      </c>
      <c r="P65" s="4">
        <v>368</v>
      </c>
      <c r="Q65" s="4">
        <v>31</v>
      </c>
      <c r="R65" s="4">
        <v>446</v>
      </c>
      <c r="S65" s="4">
        <v>44</v>
      </c>
      <c r="T65" s="4">
        <v>38</v>
      </c>
      <c r="U65" s="4">
        <v>52</v>
      </c>
      <c r="V65" s="4">
        <v>25</v>
      </c>
      <c r="W65" s="4">
        <v>29</v>
      </c>
      <c r="X65" s="4">
        <v>17</v>
      </c>
      <c r="Y65" s="4">
        <v>13</v>
      </c>
    </row>
    <row r="66" spans="1:25" s="1" customFormat="1" ht="9.9499999999999993" customHeight="1" x14ac:dyDescent="0.15">
      <c r="B66" s="10" t="s">
        <v>60</v>
      </c>
      <c r="C66" s="4">
        <v>64</v>
      </c>
      <c r="D66" s="4">
        <v>130</v>
      </c>
      <c r="E66" s="4">
        <v>3544</v>
      </c>
      <c r="F66" s="4">
        <v>150</v>
      </c>
      <c r="G66" s="4">
        <v>21</v>
      </c>
      <c r="H66" s="4">
        <v>307</v>
      </c>
      <c r="I66" s="4">
        <v>1302</v>
      </c>
      <c r="J66" s="4">
        <v>1110</v>
      </c>
      <c r="K66" s="4">
        <v>159</v>
      </c>
      <c r="L66" s="4">
        <v>259</v>
      </c>
      <c r="M66" s="4">
        <v>353</v>
      </c>
      <c r="N66" s="4">
        <v>3534</v>
      </c>
      <c r="O66" s="4">
        <v>15</v>
      </c>
      <c r="P66" s="4">
        <v>746</v>
      </c>
      <c r="Q66" s="4">
        <v>48</v>
      </c>
      <c r="R66" s="4">
        <v>1550</v>
      </c>
      <c r="S66" s="4">
        <v>62</v>
      </c>
      <c r="T66" s="4">
        <v>65</v>
      </c>
      <c r="U66" s="4">
        <v>56</v>
      </c>
      <c r="V66" s="4">
        <v>69</v>
      </c>
      <c r="W66" s="4">
        <v>61</v>
      </c>
      <c r="X66" s="4">
        <v>29</v>
      </c>
      <c r="Y66" s="4">
        <v>7</v>
      </c>
    </row>
    <row r="67" spans="1:25" s="1" customFormat="1" ht="9.9499999999999993" customHeight="1" x14ac:dyDescent="0.15">
      <c r="B67" s="10" t="s">
        <v>61</v>
      </c>
      <c r="C67" s="4">
        <v>36</v>
      </c>
      <c r="D67" s="4">
        <v>56</v>
      </c>
      <c r="E67" s="4">
        <v>2006</v>
      </c>
      <c r="F67" s="4">
        <v>85</v>
      </c>
      <c r="G67" s="4">
        <v>5</v>
      </c>
      <c r="H67" s="4">
        <v>95</v>
      </c>
      <c r="I67" s="4">
        <v>353</v>
      </c>
      <c r="J67" s="4">
        <v>463</v>
      </c>
      <c r="K67" s="4">
        <v>52</v>
      </c>
      <c r="L67" s="4">
        <v>64</v>
      </c>
      <c r="M67" s="4">
        <v>94</v>
      </c>
      <c r="N67" s="4">
        <v>1242</v>
      </c>
      <c r="O67" s="4">
        <v>3</v>
      </c>
      <c r="P67" s="4">
        <v>465</v>
      </c>
      <c r="Q67" s="4">
        <v>26</v>
      </c>
      <c r="R67" s="4">
        <v>690</v>
      </c>
      <c r="S67" s="4">
        <v>34</v>
      </c>
      <c r="T67" s="4">
        <v>36</v>
      </c>
      <c r="U67" s="4">
        <v>67</v>
      </c>
      <c r="V67" s="4">
        <v>16</v>
      </c>
      <c r="W67" s="4">
        <v>40</v>
      </c>
      <c r="X67" s="4">
        <v>15</v>
      </c>
      <c r="Y67" s="4">
        <v>11</v>
      </c>
    </row>
    <row r="68" spans="1:25" s="1" customFormat="1" ht="9.9499999999999993" customHeight="1" x14ac:dyDescent="0.15">
      <c r="B68" s="10" t="s">
        <v>62</v>
      </c>
      <c r="C68" s="4">
        <v>22</v>
      </c>
      <c r="D68" s="4">
        <v>21</v>
      </c>
      <c r="E68" s="4">
        <v>1584</v>
      </c>
      <c r="F68" s="4">
        <v>46</v>
      </c>
      <c r="G68" s="4">
        <v>4</v>
      </c>
      <c r="H68" s="4">
        <v>77</v>
      </c>
      <c r="I68" s="4">
        <v>165</v>
      </c>
      <c r="J68" s="4">
        <v>49</v>
      </c>
      <c r="K68" s="4">
        <v>18</v>
      </c>
      <c r="L68" s="4">
        <v>23</v>
      </c>
      <c r="M68" s="4">
        <v>35</v>
      </c>
      <c r="N68" s="4">
        <v>580</v>
      </c>
      <c r="O68" s="4">
        <v>5</v>
      </c>
      <c r="P68" s="4">
        <v>153</v>
      </c>
      <c r="Q68" s="4">
        <v>9</v>
      </c>
      <c r="R68" s="4">
        <v>267</v>
      </c>
      <c r="S68" s="4">
        <v>31</v>
      </c>
      <c r="T68" s="4">
        <v>19</v>
      </c>
      <c r="U68" s="4">
        <v>24</v>
      </c>
      <c r="V68" s="4">
        <v>12</v>
      </c>
      <c r="W68" s="4">
        <v>28</v>
      </c>
      <c r="X68" s="4">
        <v>6</v>
      </c>
      <c r="Y68" s="4">
        <v>1</v>
      </c>
    </row>
    <row r="69" spans="1:25" s="1" customFormat="1" ht="9.9499999999999993" customHeight="1" x14ac:dyDescent="0.15">
      <c r="B69" s="10" t="s">
        <v>63</v>
      </c>
      <c r="C69" s="4">
        <v>75</v>
      </c>
      <c r="D69" s="4">
        <v>121</v>
      </c>
      <c r="E69" s="4">
        <v>5687</v>
      </c>
      <c r="F69" s="4">
        <v>217</v>
      </c>
      <c r="G69" s="4">
        <v>25</v>
      </c>
      <c r="H69" s="4">
        <v>254</v>
      </c>
      <c r="I69" s="4">
        <v>992</v>
      </c>
      <c r="J69" s="4">
        <v>1387</v>
      </c>
      <c r="K69" s="4">
        <v>98</v>
      </c>
      <c r="L69" s="4">
        <v>222</v>
      </c>
      <c r="M69" s="4">
        <v>247</v>
      </c>
      <c r="N69" s="4">
        <v>3638</v>
      </c>
      <c r="O69" s="4">
        <v>46</v>
      </c>
      <c r="P69" s="4">
        <v>1101</v>
      </c>
      <c r="Q69" s="4">
        <v>58</v>
      </c>
      <c r="R69" s="4">
        <v>1653</v>
      </c>
      <c r="S69" s="4">
        <v>71</v>
      </c>
      <c r="T69" s="4">
        <v>87</v>
      </c>
      <c r="U69" s="4">
        <v>130</v>
      </c>
      <c r="V69" s="4">
        <v>54</v>
      </c>
      <c r="W69" s="4">
        <v>79</v>
      </c>
      <c r="X69" s="4">
        <v>54</v>
      </c>
      <c r="Y69" s="4">
        <v>12</v>
      </c>
    </row>
    <row r="70" spans="1:25" s="1" customFormat="1" ht="9.9499999999999993" customHeight="1" x14ac:dyDescent="0.15">
      <c r="A70" s="6" t="s">
        <v>162</v>
      </c>
      <c r="B70" s="10"/>
      <c r="C70" s="4">
        <v>769</v>
      </c>
      <c r="D70" s="4">
        <v>916</v>
      </c>
      <c r="E70" s="4">
        <v>41547</v>
      </c>
      <c r="F70" s="4">
        <v>1574</v>
      </c>
      <c r="G70" s="4">
        <v>256</v>
      </c>
      <c r="H70" s="4">
        <v>1917</v>
      </c>
      <c r="I70" s="4">
        <v>8239</v>
      </c>
      <c r="J70" s="4">
        <v>8558</v>
      </c>
      <c r="K70" s="4">
        <v>1142</v>
      </c>
      <c r="L70" s="4">
        <v>1812</v>
      </c>
      <c r="M70" s="4">
        <v>2238</v>
      </c>
      <c r="N70" s="4">
        <v>27355</v>
      </c>
      <c r="O70" s="4">
        <v>291</v>
      </c>
      <c r="P70" s="4">
        <v>7559</v>
      </c>
      <c r="Q70" s="4">
        <v>441</v>
      </c>
      <c r="R70" s="4">
        <v>14409</v>
      </c>
      <c r="S70" s="4">
        <v>580</v>
      </c>
      <c r="T70" s="4">
        <v>500</v>
      </c>
      <c r="U70" s="4">
        <v>719</v>
      </c>
      <c r="V70" s="4">
        <v>448</v>
      </c>
      <c r="W70" s="4">
        <v>495</v>
      </c>
      <c r="X70" s="4">
        <v>237</v>
      </c>
      <c r="Y70" s="4">
        <v>87</v>
      </c>
    </row>
    <row r="71" spans="1:25" s="7" customFormat="1" ht="9.9499999999999993" customHeight="1" x14ac:dyDescent="0.15">
      <c r="B71" s="11" t="s">
        <v>163</v>
      </c>
      <c r="C71" s="8">
        <f t="shared" ref="C71:Y71" si="7">C70/ 122090</f>
        <v>6.2986321566057824E-3</v>
      </c>
      <c r="D71" s="8">
        <f t="shared" si="7"/>
        <v>7.5026619706773691E-3</v>
      </c>
      <c r="E71" s="8">
        <f t="shared" si="7"/>
        <v>0.34029814071586534</v>
      </c>
      <c r="F71" s="8">
        <f t="shared" si="7"/>
        <v>1.2892128757473994E-2</v>
      </c>
      <c r="G71" s="8">
        <f t="shared" si="7"/>
        <v>2.0968138258661644E-3</v>
      </c>
      <c r="H71" s="8">
        <f t="shared" si="7"/>
        <v>1.5701531656974362E-2</v>
      </c>
      <c r="I71" s="8">
        <f t="shared" si="7"/>
        <v>6.7483004341059874E-2</v>
      </c>
      <c r="J71" s="8">
        <f t="shared" si="7"/>
        <v>7.009583094438529E-2</v>
      </c>
      <c r="K71" s="8">
        <f t="shared" si="7"/>
        <v>9.3537554263248418E-3</v>
      </c>
      <c r="L71" s="8">
        <f t="shared" si="7"/>
        <v>1.4841510361208943E-2</v>
      </c>
      <c r="M71" s="8">
        <f t="shared" si="7"/>
        <v>1.8330739618314357E-2</v>
      </c>
      <c r="N71" s="8">
        <f t="shared" si="7"/>
        <v>0.22405602424440987</v>
      </c>
      <c r="O71" s="8">
        <f t="shared" si="7"/>
        <v>2.3834875911213039E-3</v>
      </c>
      <c r="P71" s="8">
        <f t="shared" si="7"/>
        <v>6.1913342616102873E-2</v>
      </c>
      <c r="Q71" s="8">
        <f t="shared" si="7"/>
        <v>3.6120894422147598E-3</v>
      </c>
      <c r="R71" s="8">
        <f t="shared" si="7"/>
        <v>0.11801949381603735</v>
      </c>
      <c r="S71" s="8">
        <f t="shared" si="7"/>
        <v>4.7505938242280287E-3</v>
      </c>
      <c r="T71" s="8">
        <f t="shared" si="7"/>
        <v>4.0953395036448523E-3</v>
      </c>
      <c r="U71" s="8">
        <f t="shared" si="7"/>
        <v>5.8890982062412972E-3</v>
      </c>
      <c r="V71" s="8">
        <f t="shared" si="7"/>
        <v>3.6694241952657876E-3</v>
      </c>
      <c r="W71" s="8">
        <f t="shared" si="7"/>
        <v>4.0543861086084036E-3</v>
      </c>
      <c r="X71" s="8">
        <f t="shared" si="7"/>
        <v>1.9411909247276599E-3</v>
      </c>
      <c r="Y71" s="8">
        <f t="shared" si="7"/>
        <v>7.1258907363420433E-4</v>
      </c>
    </row>
    <row r="72" spans="1:25" s="1" customFormat="1" ht="5.0999999999999996" customHeight="1" x14ac:dyDescent="0.15">
      <c r="B72" s="1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1" customFormat="1" ht="9.9499999999999993" customHeight="1" x14ac:dyDescent="0.15">
      <c r="A73" s="3" t="s">
        <v>67</v>
      </c>
      <c r="B73" s="1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1" customFormat="1" ht="9.9499999999999993" customHeight="1" x14ac:dyDescent="0.15">
      <c r="B74" s="10" t="s">
        <v>25</v>
      </c>
      <c r="C74" s="4">
        <v>18</v>
      </c>
      <c r="D74" s="4">
        <v>19</v>
      </c>
      <c r="E74" s="4">
        <v>755</v>
      </c>
      <c r="F74" s="4">
        <v>46</v>
      </c>
      <c r="G74" s="4">
        <v>4</v>
      </c>
      <c r="H74" s="4">
        <v>19</v>
      </c>
      <c r="I74" s="4">
        <v>237</v>
      </c>
      <c r="J74" s="4">
        <v>260</v>
      </c>
      <c r="K74" s="4">
        <v>35</v>
      </c>
      <c r="L74" s="4">
        <v>50</v>
      </c>
      <c r="M74" s="4">
        <v>84</v>
      </c>
      <c r="N74" s="4">
        <v>789</v>
      </c>
      <c r="O74" s="4">
        <v>7</v>
      </c>
      <c r="P74" s="4">
        <v>263</v>
      </c>
      <c r="Q74" s="4">
        <v>16</v>
      </c>
      <c r="R74" s="4">
        <v>301</v>
      </c>
      <c r="S74" s="4">
        <v>14</v>
      </c>
      <c r="T74" s="4">
        <v>16</v>
      </c>
      <c r="U74" s="4">
        <v>22</v>
      </c>
      <c r="V74" s="4">
        <v>15</v>
      </c>
      <c r="W74" s="4">
        <v>10</v>
      </c>
      <c r="X74" s="4">
        <v>6</v>
      </c>
      <c r="Y74" s="4">
        <v>4</v>
      </c>
    </row>
    <row r="75" spans="1:25" s="1" customFormat="1" ht="9.9499999999999993" customHeight="1" x14ac:dyDescent="0.15">
      <c r="B75" s="10" t="s">
        <v>57</v>
      </c>
      <c r="C75" s="4">
        <v>54</v>
      </c>
      <c r="D75" s="4">
        <v>62</v>
      </c>
      <c r="E75" s="4">
        <v>1027</v>
      </c>
      <c r="F75" s="4">
        <v>46</v>
      </c>
      <c r="G75" s="4">
        <v>9</v>
      </c>
      <c r="H75" s="4">
        <v>15</v>
      </c>
      <c r="I75" s="4">
        <v>282</v>
      </c>
      <c r="J75" s="4">
        <v>392</v>
      </c>
      <c r="K75" s="4">
        <v>41</v>
      </c>
      <c r="L75" s="4">
        <v>58</v>
      </c>
      <c r="M75" s="4">
        <v>86</v>
      </c>
      <c r="N75" s="4">
        <v>1066</v>
      </c>
      <c r="O75" s="4">
        <v>23</v>
      </c>
      <c r="P75" s="4">
        <v>405</v>
      </c>
      <c r="Q75" s="4">
        <v>20</v>
      </c>
      <c r="R75" s="4">
        <v>498</v>
      </c>
      <c r="S75" s="4">
        <v>16</v>
      </c>
      <c r="T75" s="4">
        <v>18</v>
      </c>
      <c r="U75" s="4">
        <v>24</v>
      </c>
      <c r="V75" s="4">
        <v>12</v>
      </c>
      <c r="W75" s="4">
        <v>13</v>
      </c>
      <c r="X75" s="4">
        <v>26</v>
      </c>
      <c r="Y75" s="4">
        <v>6</v>
      </c>
    </row>
    <row r="76" spans="1:25" s="1" customFormat="1" ht="9.9499999999999993" customHeight="1" x14ac:dyDescent="0.15">
      <c r="B76" s="10" t="s">
        <v>54</v>
      </c>
      <c r="C76" s="4">
        <v>99</v>
      </c>
      <c r="D76" s="4">
        <v>129</v>
      </c>
      <c r="E76" s="4">
        <v>4246</v>
      </c>
      <c r="F76" s="4">
        <v>199</v>
      </c>
      <c r="G76" s="4">
        <v>30</v>
      </c>
      <c r="H76" s="4">
        <v>110</v>
      </c>
      <c r="I76" s="4">
        <v>1114</v>
      </c>
      <c r="J76" s="4">
        <v>1284</v>
      </c>
      <c r="K76" s="4">
        <v>199</v>
      </c>
      <c r="L76" s="4">
        <v>247</v>
      </c>
      <c r="M76" s="4">
        <v>342</v>
      </c>
      <c r="N76" s="4">
        <v>2976</v>
      </c>
      <c r="O76" s="4">
        <v>38</v>
      </c>
      <c r="P76" s="4">
        <v>943</v>
      </c>
      <c r="Q76" s="4">
        <v>75</v>
      </c>
      <c r="R76" s="4">
        <v>1019</v>
      </c>
      <c r="S76" s="4">
        <v>62</v>
      </c>
      <c r="T76" s="4">
        <v>55</v>
      </c>
      <c r="U76" s="4">
        <v>82</v>
      </c>
      <c r="V76" s="4">
        <v>45</v>
      </c>
      <c r="W76" s="4">
        <v>54</v>
      </c>
      <c r="X76" s="4">
        <v>35</v>
      </c>
      <c r="Y76" s="4">
        <v>17</v>
      </c>
    </row>
    <row r="77" spans="1:25" s="1" customFormat="1" ht="9.9499999999999993" customHeight="1" x14ac:dyDescent="0.15">
      <c r="B77" s="10" t="s">
        <v>65</v>
      </c>
      <c r="C77" s="4">
        <v>939</v>
      </c>
      <c r="D77" s="4">
        <v>466</v>
      </c>
      <c r="E77" s="4">
        <v>15777</v>
      </c>
      <c r="F77" s="4">
        <v>635</v>
      </c>
      <c r="G77" s="4">
        <v>251</v>
      </c>
      <c r="H77" s="4">
        <v>243</v>
      </c>
      <c r="I77" s="4">
        <v>3182</v>
      </c>
      <c r="J77" s="4">
        <v>5894</v>
      </c>
      <c r="K77" s="4">
        <v>408</v>
      </c>
      <c r="L77" s="4">
        <v>786</v>
      </c>
      <c r="M77" s="4">
        <v>1304</v>
      </c>
      <c r="N77" s="4">
        <v>8953</v>
      </c>
      <c r="O77" s="4">
        <v>148</v>
      </c>
      <c r="P77" s="4">
        <v>3267</v>
      </c>
      <c r="Q77" s="4">
        <v>233</v>
      </c>
      <c r="R77" s="4">
        <v>4904</v>
      </c>
      <c r="S77" s="4">
        <v>285</v>
      </c>
      <c r="T77" s="4">
        <v>219</v>
      </c>
      <c r="U77" s="4">
        <v>319</v>
      </c>
      <c r="V77" s="4">
        <v>189</v>
      </c>
      <c r="W77" s="4">
        <v>265</v>
      </c>
      <c r="X77" s="4">
        <v>144</v>
      </c>
      <c r="Y77" s="4">
        <v>26</v>
      </c>
    </row>
    <row r="78" spans="1:25" s="1" customFormat="1" ht="9.9499999999999993" customHeight="1" x14ac:dyDescent="0.15">
      <c r="B78" s="10" t="s">
        <v>66</v>
      </c>
      <c r="C78" s="4">
        <v>338</v>
      </c>
      <c r="D78" s="4">
        <v>244</v>
      </c>
      <c r="E78" s="4">
        <v>4898</v>
      </c>
      <c r="F78" s="4">
        <v>193</v>
      </c>
      <c r="G78" s="4">
        <v>25</v>
      </c>
      <c r="H78" s="4">
        <v>71</v>
      </c>
      <c r="I78" s="4">
        <v>1680</v>
      </c>
      <c r="J78" s="4">
        <v>2076</v>
      </c>
      <c r="K78" s="4">
        <v>118</v>
      </c>
      <c r="L78" s="4">
        <v>423</v>
      </c>
      <c r="M78" s="4">
        <v>496</v>
      </c>
      <c r="N78" s="4">
        <v>3815</v>
      </c>
      <c r="O78" s="4">
        <v>30</v>
      </c>
      <c r="P78" s="4">
        <v>1051</v>
      </c>
      <c r="Q78" s="4">
        <v>50</v>
      </c>
      <c r="R78" s="4">
        <v>1718</v>
      </c>
      <c r="S78" s="4">
        <v>91</v>
      </c>
      <c r="T78" s="4">
        <v>63</v>
      </c>
      <c r="U78" s="4">
        <v>75</v>
      </c>
      <c r="V78" s="4">
        <v>90</v>
      </c>
      <c r="W78" s="4">
        <v>120</v>
      </c>
      <c r="X78" s="4">
        <v>76</v>
      </c>
      <c r="Y78" s="4">
        <v>3</v>
      </c>
    </row>
    <row r="79" spans="1:25" s="1" customFormat="1" ht="9.9499999999999993" customHeight="1" x14ac:dyDescent="0.15">
      <c r="A79" s="6" t="s">
        <v>162</v>
      </c>
      <c r="B79" s="10"/>
      <c r="C79" s="4">
        <v>1448</v>
      </c>
      <c r="D79" s="4">
        <v>920</v>
      </c>
      <c r="E79" s="4">
        <v>26703</v>
      </c>
      <c r="F79" s="4">
        <v>1119</v>
      </c>
      <c r="G79" s="4">
        <v>319</v>
      </c>
      <c r="H79" s="4">
        <v>458</v>
      </c>
      <c r="I79" s="4">
        <v>6495</v>
      </c>
      <c r="J79" s="4">
        <v>9906</v>
      </c>
      <c r="K79" s="4">
        <v>801</v>
      </c>
      <c r="L79" s="4">
        <v>1564</v>
      </c>
      <c r="M79" s="4">
        <v>2312</v>
      </c>
      <c r="N79" s="4">
        <v>17599</v>
      </c>
      <c r="O79" s="4">
        <v>246</v>
      </c>
      <c r="P79" s="4">
        <v>5929</v>
      </c>
      <c r="Q79" s="4">
        <v>394</v>
      </c>
      <c r="R79" s="4">
        <v>8440</v>
      </c>
      <c r="S79" s="4">
        <v>468</v>
      </c>
      <c r="T79" s="4">
        <v>371</v>
      </c>
      <c r="U79" s="4">
        <v>522</v>
      </c>
      <c r="V79" s="4">
        <v>351</v>
      </c>
      <c r="W79" s="4">
        <v>462</v>
      </c>
      <c r="X79" s="4">
        <v>287</v>
      </c>
      <c r="Y79" s="4">
        <v>56</v>
      </c>
    </row>
    <row r="80" spans="1:25" s="7" customFormat="1" ht="9.9499999999999993" customHeight="1" x14ac:dyDescent="0.15">
      <c r="B80" s="11" t="s">
        <v>163</v>
      </c>
      <c r="C80" s="8">
        <f t="shared" ref="C80:Y80" si="8">C79/ 87172</f>
        <v>1.6610838342587069E-2</v>
      </c>
      <c r="D80" s="8">
        <f t="shared" si="8"/>
        <v>1.0553847565732116E-2</v>
      </c>
      <c r="E80" s="8">
        <f t="shared" si="8"/>
        <v>0.30632542559537468</v>
      </c>
      <c r="F80" s="8">
        <f t="shared" si="8"/>
        <v>1.2836690680493737E-2</v>
      </c>
      <c r="G80" s="8">
        <f t="shared" si="8"/>
        <v>3.659431927683201E-3</v>
      </c>
      <c r="H80" s="8">
        <f t="shared" si="8"/>
        <v>5.2539806359840312E-3</v>
      </c>
      <c r="I80" s="8">
        <f t="shared" si="8"/>
        <v>7.4507869499380541E-2</v>
      </c>
      <c r="J80" s="8">
        <f t="shared" si="8"/>
        <v>0.11363740650667646</v>
      </c>
      <c r="K80" s="8">
        <f t="shared" si="8"/>
        <v>9.1887303262515492E-3</v>
      </c>
      <c r="L80" s="8">
        <f t="shared" si="8"/>
        <v>1.7941540861744598E-2</v>
      </c>
      <c r="M80" s="8">
        <f t="shared" si="8"/>
        <v>2.6522277795622447E-2</v>
      </c>
      <c r="N80" s="8">
        <f t="shared" si="8"/>
        <v>0.20188822098839077</v>
      </c>
      <c r="O80" s="8">
        <f t="shared" si="8"/>
        <v>2.8220070664892395E-3</v>
      </c>
      <c r="P80" s="8">
        <f t="shared" si="8"/>
        <v>6.8014958931767081E-2</v>
      </c>
      <c r="Q80" s="8">
        <f t="shared" si="8"/>
        <v>4.5197999357591886E-3</v>
      </c>
      <c r="R80" s="8">
        <f t="shared" si="8"/>
        <v>9.6820079842151144E-2</v>
      </c>
      <c r="S80" s="8">
        <f t="shared" si="8"/>
        <v>5.3686963703941633E-3</v>
      </c>
      <c r="T80" s="8">
        <f t="shared" si="8"/>
        <v>4.2559537466158861E-3</v>
      </c>
      <c r="U80" s="8">
        <f t="shared" si="8"/>
        <v>5.9881613362088746E-3</v>
      </c>
      <c r="V80" s="8">
        <f t="shared" si="8"/>
        <v>4.0265222777956227E-3</v>
      </c>
      <c r="W80" s="8">
        <f t="shared" si="8"/>
        <v>5.2998669297480844E-3</v>
      </c>
      <c r="X80" s="8">
        <f t="shared" si="8"/>
        <v>3.2923415775707797E-3</v>
      </c>
      <c r="Y80" s="8">
        <f t="shared" si="8"/>
        <v>6.4240811269673749E-4</v>
      </c>
    </row>
    <row r="81" spans="1:25" s="1" customFormat="1" ht="5.0999999999999996" customHeight="1" x14ac:dyDescent="0.15">
      <c r="B81" s="1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1" customFormat="1" ht="9.9499999999999993" customHeight="1" x14ac:dyDescent="0.15">
      <c r="A82" s="3" t="s">
        <v>68</v>
      </c>
      <c r="B82" s="1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1" customFormat="1" ht="9.9499999999999993" customHeight="1" x14ac:dyDescent="0.15">
      <c r="B83" s="10" t="s">
        <v>54</v>
      </c>
      <c r="C83" s="4">
        <v>1912</v>
      </c>
      <c r="D83" s="4">
        <v>1093</v>
      </c>
      <c r="E83" s="4">
        <v>52771</v>
      </c>
      <c r="F83" s="4">
        <v>1905</v>
      </c>
      <c r="G83" s="4">
        <v>437</v>
      </c>
      <c r="H83" s="4">
        <v>924</v>
      </c>
      <c r="I83" s="4">
        <v>3747</v>
      </c>
      <c r="J83" s="4">
        <v>2584</v>
      </c>
      <c r="K83" s="4">
        <v>671</v>
      </c>
      <c r="L83" s="4">
        <v>1686</v>
      </c>
      <c r="M83" s="4">
        <v>1191</v>
      </c>
      <c r="N83" s="4">
        <v>10310</v>
      </c>
      <c r="O83" s="4">
        <v>169</v>
      </c>
      <c r="P83" s="4">
        <v>2947</v>
      </c>
      <c r="Q83" s="4">
        <v>485</v>
      </c>
      <c r="R83" s="4">
        <v>4270</v>
      </c>
      <c r="S83" s="4">
        <v>502</v>
      </c>
      <c r="T83" s="4">
        <v>403</v>
      </c>
      <c r="U83" s="4">
        <v>931</v>
      </c>
      <c r="V83" s="4">
        <v>552</v>
      </c>
      <c r="W83" s="4">
        <v>641</v>
      </c>
      <c r="X83" s="4">
        <v>269</v>
      </c>
      <c r="Y83" s="4">
        <v>154</v>
      </c>
    </row>
    <row r="84" spans="1:25" s="1" customFormat="1" ht="9.9499999999999993" customHeight="1" x14ac:dyDescent="0.15">
      <c r="A84" s="6" t="s">
        <v>162</v>
      </c>
      <c r="B84" s="10"/>
      <c r="C84" s="4">
        <v>1912</v>
      </c>
      <c r="D84" s="4">
        <v>1093</v>
      </c>
      <c r="E84" s="4">
        <v>52771</v>
      </c>
      <c r="F84" s="4">
        <v>1905</v>
      </c>
      <c r="G84" s="4">
        <v>437</v>
      </c>
      <c r="H84" s="4">
        <v>924</v>
      </c>
      <c r="I84" s="4">
        <v>3747</v>
      </c>
      <c r="J84" s="4">
        <v>2584</v>
      </c>
      <c r="K84" s="4">
        <v>671</v>
      </c>
      <c r="L84" s="4">
        <v>1686</v>
      </c>
      <c r="M84" s="4">
        <v>1191</v>
      </c>
      <c r="N84" s="4">
        <v>10310</v>
      </c>
      <c r="O84" s="4">
        <v>169</v>
      </c>
      <c r="P84" s="4">
        <v>2947</v>
      </c>
      <c r="Q84" s="4">
        <v>485</v>
      </c>
      <c r="R84" s="4">
        <v>4270</v>
      </c>
      <c r="S84" s="4">
        <v>502</v>
      </c>
      <c r="T84" s="4">
        <v>403</v>
      </c>
      <c r="U84" s="4">
        <v>931</v>
      </c>
      <c r="V84" s="4">
        <v>552</v>
      </c>
      <c r="W84" s="4">
        <v>641</v>
      </c>
      <c r="X84" s="4">
        <v>269</v>
      </c>
      <c r="Y84" s="4">
        <v>154</v>
      </c>
    </row>
    <row r="85" spans="1:25" s="7" customFormat="1" ht="9.9499999999999993" customHeight="1" x14ac:dyDescent="0.15">
      <c r="B85" s="11" t="s">
        <v>163</v>
      </c>
      <c r="C85" s="8">
        <f t="shared" ref="C85:Y85" si="9">C84/ 90559</f>
        <v>2.1113307346591725E-2</v>
      </c>
      <c r="D85" s="8">
        <f t="shared" si="9"/>
        <v>1.2069479565807926E-2</v>
      </c>
      <c r="E85" s="8">
        <f t="shared" si="9"/>
        <v>0.58272507426097908</v>
      </c>
      <c r="F85" s="8">
        <f t="shared" si="9"/>
        <v>2.1036009673251692E-2</v>
      </c>
      <c r="G85" s="8">
        <f t="shared" si="9"/>
        <v>4.8255833213705981E-3</v>
      </c>
      <c r="H85" s="8">
        <f t="shared" si="9"/>
        <v>1.0203292880884285E-2</v>
      </c>
      <c r="I85" s="8">
        <f t="shared" si="9"/>
        <v>4.1376340286443089E-2</v>
      </c>
      <c r="J85" s="8">
        <f t="shared" si="9"/>
        <v>2.8533883987234842E-2</v>
      </c>
      <c r="K85" s="8">
        <f t="shared" si="9"/>
        <v>7.4095341158802548E-3</v>
      </c>
      <c r="L85" s="8">
        <f t="shared" si="9"/>
        <v>1.8617696750184962E-2</v>
      </c>
      <c r="M85" s="8">
        <f t="shared" si="9"/>
        <v>1.3151646992568381E-2</v>
      </c>
      <c r="N85" s="8">
        <f t="shared" si="9"/>
        <v>0.11384843030510496</v>
      </c>
      <c r="O85" s="8">
        <f t="shared" si="9"/>
        <v>1.866186684923641E-3</v>
      </c>
      <c r="P85" s="8">
        <f t="shared" si="9"/>
        <v>3.2542320476153665E-2</v>
      </c>
      <c r="Q85" s="8">
        <f t="shared" si="9"/>
        <v>5.355624509987964E-3</v>
      </c>
      <c r="R85" s="8">
        <f t="shared" si="9"/>
        <v>4.7151580737419804E-2</v>
      </c>
      <c r="S85" s="8">
        <f t="shared" si="9"/>
        <v>5.5433474309566138E-3</v>
      </c>
      <c r="T85" s="8">
        <f t="shared" si="9"/>
        <v>4.4501374794332976E-3</v>
      </c>
      <c r="U85" s="8">
        <f t="shared" si="9"/>
        <v>1.0280590554224318E-2</v>
      </c>
      <c r="V85" s="8">
        <f t="shared" si="9"/>
        <v>6.0954736690997033E-3</v>
      </c>
      <c r="W85" s="8">
        <f t="shared" si="9"/>
        <v>7.0782583729944015E-3</v>
      </c>
      <c r="X85" s="8">
        <f t="shared" si="9"/>
        <v>2.970439161209819E-3</v>
      </c>
      <c r="Y85" s="8">
        <f t="shared" si="9"/>
        <v>1.7005488134807143E-3</v>
      </c>
    </row>
    <row r="86" spans="1:25" s="1" customFormat="1" ht="5.0999999999999996" customHeight="1" x14ac:dyDescent="0.15">
      <c r="B86" s="1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1" customFormat="1" ht="9.9499999999999993" customHeight="1" x14ac:dyDescent="0.15">
      <c r="A87" s="3" t="s">
        <v>71</v>
      </c>
      <c r="B87" s="1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1" customFormat="1" ht="9.9499999999999993" customHeight="1" x14ac:dyDescent="0.15">
      <c r="B88" s="10" t="s">
        <v>69</v>
      </c>
      <c r="C88" s="4">
        <v>212</v>
      </c>
      <c r="D88" s="4">
        <v>97</v>
      </c>
      <c r="E88" s="4">
        <v>4435</v>
      </c>
      <c r="F88" s="4">
        <v>183</v>
      </c>
      <c r="G88" s="4">
        <v>29</v>
      </c>
      <c r="H88" s="4">
        <v>70</v>
      </c>
      <c r="I88" s="4">
        <v>614</v>
      </c>
      <c r="J88" s="4">
        <v>375</v>
      </c>
      <c r="K88" s="4">
        <v>63</v>
      </c>
      <c r="L88" s="4">
        <v>126</v>
      </c>
      <c r="M88" s="4">
        <v>267</v>
      </c>
      <c r="N88" s="4">
        <v>2689</v>
      </c>
      <c r="O88" s="4">
        <v>20</v>
      </c>
      <c r="P88" s="4">
        <v>551</v>
      </c>
      <c r="Q88" s="4">
        <v>40</v>
      </c>
      <c r="R88" s="4">
        <v>672</v>
      </c>
      <c r="S88" s="4">
        <v>38</v>
      </c>
      <c r="T88" s="4">
        <v>49</v>
      </c>
      <c r="U88" s="4">
        <v>68</v>
      </c>
      <c r="V88" s="4">
        <v>49</v>
      </c>
      <c r="W88" s="4">
        <v>69</v>
      </c>
      <c r="X88" s="4">
        <v>25</v>
      </c>
      <c r="Y88" s="4">
        <v>11</v>
      </c>
    </row>
    <row r="89" spans="1:25" s="1" customFormat="1" ht="9.9499999999999993" customHeight="1" x14ac:dyDescent="0.15">
      <c r="B89" s="10" t="s">
        <v>54</v>
      </c>
      <c r="C89" s="4">
        <v>1</v>
      </c>
      <c r="D89" s="4">
        <v>1</v>
      </c>
      <c r="E89" s="4">
        <v>84</v>
      </c>
      <c r="F89" s="4">
        <v>4</v>
      </c>
      <c r="G89" s="4">
        <v>0</v>
      </c>
      <c r="H89" s="4">
        <v>0</v>
      </c>
      <c r="I89" s="4">
        <v>15</v>
      </c>
      <c r="J89" s="4">
        <v>3</v>
      </c>
      <c r="K89" s="4">
        <v>3</v>
      </c>
      <c r="L89" s="4">
        <v>4</v>
      </c>
      <c r="M89" s="4">
        <v>3</v>
      </c>
      <c r="N89" s="4">
        <v>28</v>
      </c>
      <c r="O89" s="4">
        <v>1</v>
      </c>
      <c r="P89" s="4">
        <v>12</v>
      </c>
      <c r="Q89" s="4">
        <v>0</v>
      </c>
      <c r="R89" s="4">
        <v>11</v>
      </c>
      <c r="S89" s="4">
        <v>3</v>
      </c>
      <c r="T89" s="4">
        <v>0</v>
      </c>
      <c r="U89" s="4">
        <v>2</v>
      </c>
      <c r="V89" s="4">
        <v>1</v>
      </c>
      <c r="W89" s="4">
        <v>0</v>
      </c>
      <c r="X89" s="4">
        <v>0</v>
      </c>
      <c r="Y89" s="4">
        <v>0</v>
      </c>
    </row>
    <row r="90" spans="1:25" s="1" customFormat="1" ht="9.9499999999999993" customHeight="1" x14ac:dyDescent="0.15">
      <c r="B90" s="10" t="s">
        <v>70</v>
      </c>
      <c r="C90" s="4">
        <v>1309</v>
      </c>
      <c r="D90" s="4">
        <v>1373</v>
      </c>
      <c r="E90" s="4">
        <v>41415</v>
      </c>
      <c r="F90" s="4">
        <v>1445</v>
      </c>
      <c r="G90" s="4">
        <v>274</v>
      </c>
      <c r="H90" s="4">
        <v>559</v>
      </c>
      <c r="I90" s="4">
        <v>3606</v>
      </c>
      <c r="J90" s="4">
        <v>1111</v>
      </c>
      <c r="K90" s="4">
        <v>412</v>
      </c>
      <c r="L90" s="4">
        <v>961</v>
      </c>
      <c r="M90" s="4">
        <v>1384</v>
      </c>
      <c r="N90" s="4">
        <v>10933</v>
      </c>
      <c r="O90" s="4">
        <v>119</v>
      </c>
      <c r="P90" s="4">
        <v>3233</v>
      </c>
      <c r="Q90" s="4">
        <v>224</v>
      </c>
      <c r="R90" s="4">
        <v>4560</v>
      </c>
      <c r="S90" s="4">
        <v>322</v>
      </c>
      <c r="T90" s="4">
        <v>336</v>
      </c>
      <c r="U90" s="4">
        <v>859</v>
      </c>
      <c r="V90" s="4">
        <v>374</v>
      </c>
      <c r="W90" s="4">
        <v>601</v>
      </c>
      <c r="X90" s="4">
        <v>129</v>
      </c>
      <c r="Y90" s="4">
        <v>72</v>
      </c>
    </row>
    <row r="91" spans="1:25" s="1" customFormat="1" ht="9.9499999999999993" customHeight="1" x14ac:dyDescent="0.15">
      <c r="A91" s="6" t="s">
        <v>162</v>
      </c>
      <c r="B91" s="10"/>
      <c r="C91" s="4">
        <v>1522</v>
      </c>
      <c r="D91" s="4">
        <v>1471</v>
      </c>
      <c r="E91" s="4">
        <v>45934</v>
      </c>
      <c r="F91" s="4">
        <v>1632</v>
      </c>
      <c r="G91" s="4">
        <v>303</v>
      </c>
      <c r="H91" s="4">
        <v>629</v>
      </c>
      <c r="I91" s="4">
        <v>4235</v>
      </c>
      <c r="J91" s="4">
        <v>1489</v>
      </c>
      <c r="K91" s="4">
        <v>478</v>
      </c>
      <c r="L91" s="4">
        <v>1091</v>
      </c>
      <c r="M91" s="4">
        <v>1654</v>
      </c>
      <c r="N91" s="4">
        <v>13650</v>
      </c>
      <c r="O91" s="4">
        <v>140</v>
      </c>
      <c r="P91" s="4">
        <v>3796</v>
      </c>
      <c r="Q91" s="4">
        <v>264</v>
      </c>
      <c r="R91" s="4">
        <v>5243</v>
      </c>
      <c r="S91" s="4">
        <v>363</v>
      </c>
      <c r="T91" s="4">
        <v>385</v>
      </c>
      <c r="U91" s="4">
        <v>929</v>
      </c>
      <c r="V91" s="4">
        <v>424</v>
      </c>
      <c r="W91" s="4">
        <v>670</v>
      </c>
      <c r="X91" s="4">
        <v>154</v>
      </c>
      <c r="Y91" s="4">
        <v>83</v>
      </c>
    </row>
    <row r="92" spans="1:25" s="7" customFormat="1" ht="9.9499999999999993" customHeight="1" x14ac:dyDescent="0.15">
      <c r="B92" s="11" t="s">
        <v>163</v>
      </c>
      <c r="C92" s="8">
        <f t="shared" ref="C92:Y92" si="10">C91/ 86541</f>
        <v>1.7587039669058595E-2</v>
      </c>
      <c r="D92" s="8">
        <f t="shared" si="10"/>
        <v>1.6997723622329302E-2</v>
      </c>
      <c r="E92" s="8">
        <f t="shared" si="10"/>
        <v>0.53077731942085249</v>
      </c>
      <c r="F92" s="8">
        <f t="shared" si="10"/>
        <v>1.8858113495337472E-2</v>
      </c>
      <c r="G92" s="8">
        <f t="shared" si="10"/>
        <v>3.5012306305681699E-3</v>
      </c>
      <c r="H92" s="8">
        <f t="shared" si="10"/>
        <v>7.2682312429946496E-3</v>
      </c>
      <c r="I92" s="8">
        <f t="shared" si="10"/>
        <v>4.893634231173663E-2</v>
      </c>
      <c r="J92" s="8">
        <f t="shared" si="10"/>
        <v>1.7205717521174935E-2</v>
      </c>
      <c r="K92" s="8">
        <f t="shared" si="10"/>
        <v>5.5233935360118327E-3</v>
      </c>
      <c r="L92" s="8">
        <f t="shared" si="10"/>
        <v>1.2606741313365919E-2</v>
      </c>
      <c r="M92" s="8">
        <f t="shared" si="10"/>
        <v>1.9112328260593246E-2</v>
      </c>
      <c r="N92" s="8">
        <f t="shared" si="10"/>
        <v>0.15772870662460567</v>
      </c>
      <c r="O92" s="8">
        <f t="shared" si="10"/>
        <v>1.61773032435493E-3</v>
      </c>
      <c r="P92" s="8">
        <f t="shared" si="10"/>
        <v>4.3863602223223677E-2</v>
      </c>
      <c r="Q92" s="8">
        <f t="shared" si="10"/>
        <v>3.0505771830692968E-3</v>
      </c>
      <c r="R92" s="8">
        <f t="shared" si="10"/>
        <v>6.0584000647092129E-2</v>
      </c>
      <c r="S92" s="8">
        <f t="shared" si="10"/>
        <v>4.1945436267202827E-3</v>
      </c>
      <c r="T92" s="8">
        <f t="shared" si="10"/>
        <v>4.4487583919760572E-3</v>
      </c>
      <c r="U92" s="8">
        <f t="shared" si="10"/>
        <v>1.0734796223755214E-2</v>
      </c>
      <c r="V92" s="8">
        <f t="shared" si="10"/>
        <v>4.8994118394749308E-3</v>
      </c>
      <c r="W92" s="8">
        <f t="shared" si="10"/>
        <v>7.7419951236985937E-3</v>
      </c>
      <c r="X92" s="8">
        <f t="shared" si="10"/>
        <v>1.7795033567904229E-3</v>
      </c>
      <c r="Y92" s="8">
        <f t="shared" si="10"/>
        <v>9.5908297801042285E-4</v>
      </c>
    </row>
    <row r="93" spans="1:25" s="1" customFormat="1" ht="5.0999999999999996" customHeight="1" x14ac:dyDescent="0.15">
      <c r="B93" s="1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1" customFormat="1" ht="9.9499999999999993" customHeight="1" x14ac:dyDescent="0.15">
      <c r="A94" s="3" t="s">
        <v>74</v>
      </c>
      <c r="B94" s="12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1" customFormat="1" ht="9.9499999999999993" customHeight="1" x14ac:dyDescent="0.15">
      <c r="B95" s="10" t="s">
        <v>72</v>
      </c>
      <c r="C95" s="4">
        <v>900</v>
      </c>
      <c r="D95" s="4">
        <v>986</v>
      </c>
      <c r="E95" s="4">
        <v>60281</v>
      </c>
      <c r="F95" s="4">
        <v>821</v>
      </c>
      <c r="G95" s="4">
        <v>177</v>
      </c>
      <c r="H95" s="4">
        <v>305</v>
      </c>
      <c r="I95" s="4">
        <v>2016</v>
      </c>
      <c r="J95" s="4">
        <v>630</v>
      </c>
      <c r="K95" s="4">
        <v>216</v>
      </c>
      <c r="L95" s="4">
        <v>613</v>
      </c>
      <c r="M95" s="4">
        <v>1046</v>
      </c>
      <c r="N95" s="4">
        <v>5930</v>
      </c>
      <c r="O95" s="4">
        <v>126</v>
      </c>
      <c r="P95" s="4">
        <v>960</v>
      </c>
      <c r="Q95" s="4">
        <v>155</v>
      </c>
      <c r="R95" s="4">
        <v>1904</v>
      </c>
      <c r="S95" s="4">
        <v>339</v>
      </c>
      <c r="T95" s="4">
        <v>371</v>
      </c>
      <c r="U95" s="4">
        <v>533</v>
      </c>
      <c r="V95" s="4">
        <v>279</v>
      </c>
      <c r="W95" s="4">
        <v>256</v>
      </c>
      <c r="X95" s="4">
        <v>77</v>
      </c>
      <c r="Y95" s="4">
        <v>38</v>
      </c>
    </row>
    <row r="96" spans="1:25" s="1" customFormat="1" ht="9.9499999999999993" customHeight="1" x14ac:dyDescent="0.15">
      <c r="B96" s="10" t="s">
        <v>73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 s="1" customFormat="1" ht="9.9499999999999993" customHeight="1" x14ac:dyDescent="0.15">
      <c r="B97" s="10" t="s">
        <v>39</v>
      </c>
      <c r="C97" s="4">
        <v>884</v>
      </c>
      <c r="D97" s="4">
        <v>1057</v>
      </c>
      <c r="E97" s="4">
        <v>37375</v>
      </c>
      <c r="F97" s="4">
        <v>1045</v>
      </c>
      <c r="G97" s="4">
        <v>192</v>
      </c>
      <c r="H97" s="4">
        <v>321</v>
      </c>
      <c r="I97" s="4">
        <v>1679</v>
      </c>
      <c r="J97" s="4">
        <v>1355</v>
      </c>
      <c r="K97" s="4">
        <v>193</v>
      </c>
      <c r="L97" s="4">
        <v>550</v>
      </c>
      <c r="M97" s="4">
        <v>793</v>
      </c>
      <c r="N97" s="4">
        <v>5392</v>
      </c>
      <c r="O97" s="4">
        <v>74</v>
      </c>
      <c r="P97" s="4">
        <v>1693</v>
      </c>
      <c r="Q97" s="4">
        <v>142</v>
      </c>
      <c r="R97" s="4">
        <v>2154</v>
      </c>
      <c r="S97" s="4">
        <v>328</v>
      </c>
      <c r="T97" s="4">
        <v>384</v>
      </c>
      <c r="U97" s="4">
        <v>646</v>
      </c>
      <c r="V97" s="4">
        <v>320</v>
      </c>
      <c r="W97" s="4">
        <v>292</v>
      </c>
      <c r="X97" s="4">
        <v>68</v>
      </c>
      <c r="Y97" s="4">
        <v>44</v>
      </c>
    </row>
    <row r="98" spans="1:25" s="1" customFormat="1" ht="9.9499999999999993" customHeight="1" x14ac:dyDescent="0.15">
      <c r="A98" s="6" t="s">
        <v>162</v>
      </c>
      <c r="B98" s="10"/>
      <c r="C98" s="4">
        <v>1784</v>
      </c>
      <c r="D98" s="4">
        <v>2043</v>
      </c>
      <c r="E98" s="4">
        <v>97656</v>
      </c>
      <c r="F98" s="4">
        <v>1866</v>
      </c>
      <c r="G98" s="4">
        <v>369</v>
      </c>
      <c r="H98" s="4">
        <v>626</v>
      </c>
      <c r="I98" s="4">
        <v>3695</v>
      </c>
      <c r="J98" s="4">
        <v>1985</v>
      </c>
      <c r="K98" s="4">
        <v>409</v>
      </c>
      <c r="L98" s="4">
        <v>1163</v>
      </c>
      <c r="M98" s="4">
        <v>1839</v>
      </c>
      <c r="N98" s="4">
        <v>11322</v>
      </c>
      <c r="O98" s="4">
        <v>200</v>
      </c>
      <c r="P98" s="4">
        <v>2653</v>
      </c>
      <c r="Q98" s="4">
        <v>297</v>
      </c>
      <c r="R98" s="4">
        <v>4058</v>
      </c>
      <c r="S98" s="4">
        <v>667</v>
      </c>
      <c r="T98" s="4">
        <v>755</v>
      </c>
      <c r="U98" s="4">
        <v>1179</v>
      </c>
      <c r="V98" s="4">
        <v>599</v>
      </c>
      <c r="W98" s="4">
        <v>548</v>
      </c>
      <c r="X98" s="4">
        <v>145</v>
      </c>
      <c r="Y98" s="4">
        <v>82</v>
      </c>
    </row>
    <row r="99" spans="1:25" s="7" customFormat="1" ht="9.9499999999999993" customHeight="1" x14ac:dyDescent="0.15">
      <c r="B99" s="11" t="s">
        <v>163</v>
      </c>
      <c r="C99" s="8">
        <f t="shared" ref="C99:Y99" si="11">C98/ 135941</f>
        <v>1.3123340272618269E-2</v>
      </c>
      <c r="D99" s="8">
        <f t="shared" si="11"/>
        <v>1.5028578574528656E-2</v>
      </c>
      <c r="E99" s="8">
        <f t="shared" si="11"/>
        <v>0.71837046954193362</v>
      </c>
      <c r="F99" s="8">
        <f t="shared" si="11"/>
        <v>1.372654313268256E-2</v>
      </c>
      <c r="G99" s="8">
        <f t="shared" si="11"/>
        <v>2.7144128702893166E-3</v>
      </c>
      <c r="H99" s="8">
        <f t="shared" si="11"/>
        <v>4.6049389073200874E-3</v>
      </c>
      <c r="I99" s="8">
        <f t="shared" si="11"/>
        <v>2.718090936509221E-2</v>
      </c>
      <c r="J99" s="8">
        <f t="shared" si="11"/>
        <v>1.4601922893019766E-2</v>
      </c>
      <c r="K99" s="8">
        <f t="shared" si="11"/>
        <v>3.0086581678816548E-3</v>
      </c>
      <c r="L99" s="8">
        <f t="shared" si="11"/>
        <v>8.555182027497223E-3</v>
      </c>
      <c r="M99" s="8">
        <f t="shared" si="11"/>
        <v>1.3527927556807732E-2</v>
      </c>
      <c r="N99" s="8">
        <f t="shared" si="11"/>
        <v>8.328613148351123E-2</v>
      </c>
      <c r="O99" s="8">
        <f t="shared" si="11"/>
        <v>1.4712264879616892E-3</v>
      </c>
      <c r="P99" s="8">
        <f t="shared" si="11"/>
        <v>1.9515819362811809E-2</v>
      </c>
      <c r="Q99" s="8">
        <f t="shared" si="11"/>
        <v>2.1847713346231086E-3</v>
      </c>
      <c r="R99" s="8">
        <f t="shared" si="11"/>
        <v>2.9851185440742674E-2</v>
      </c>
      <c r="S99" s="8">
        <f t="shared" si="11"/>
        <v>4.9065403373522339E-3</v>
      </c>
      <c r="T99" s="8">
        <f t="shared" si="11"/>
        <v>5.5538799920553774E-3</v>
      </c>
      <c r="U99" s="8">
        <f t="shared" si="11"/>
        <v>8.6728801465341589E-3</v>
      </c>
      <c r="V99" s="8">
        <f t="shared" si="11"/>
        <v>4.4063233314452594E-3</v>
      </c>
      <c r="W99" s="8">
        <f t="shared" si="11"/>
        <v>4.0311605770150284E-3</v>
      </c>
      <c r="X99" s="8">
        <f t="shared" si="11"/>
        <v>1.0666392037722247E-3</v>
      </c>
      <c r="Y99" s="8">
        <f t="shared" si="11"/>
        <v>6.0320286006429263E-4</v>
      </c>
    </row>
    <row r="100" spans="1:25" s="1" customFormat="1" ht="5.0999999999999996" customHeight="1" x14ac:dyDescent="0.15">
      <c r="B100" s="1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1" customFormat="1" ht="9.9499999999999993" customHeight="1" x14ac:dyDescent="0.15">
      <c r="A101" s="3" t="s">
        <v>75</v>
      </c>
      <c r="B101" s="1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1" customFormat="1" ht="9.9499999999999993" customHeight="1" x14ac:dyDescent="0.15">
      <c r="B102" s="10" t="s">
        <v>65</v>
      </c>
      <c r="C102" s="4">
        <v>1355</v>
      </c>
      <c r="D102" s="4">
        <v>536</v>
      </c>
      <c r="E102" s="4">
        <v>28203</v>
      </c>
      <c r="F102" s="4">
        <v>1240</v>
      </c>
      <c r="G102" s="4">
        <v>408</v>
      </c>
      <c r="H102" s="4">
        <v>307</v>
      </c>
      <c r="I102" s="4">
        <v>2766</v>
      </c>
      <c r="J102" s="4">
        <v>4079</v>
      </c>
      <c r="K102" s="4">
        <v>239</v>
      </c>
      <c r="L102" s="4">
        <v>1394</v>
      </c>
      <c r="M102" s="4">
        <v>209</v>
      </c>
      <c r="N102" s="4">
        <v>5966</v>
      </c>
      <c r="O102" s="4">
        <v>109</v>
      </c>
      <c r="P102" s="4">
        <v>2205</v>
      </c>
      <c r="Q102" s="4">
        <v>388</v>
      </c>
      <c r="R102" s="4">
        <v>3371</v>
      </c>
      <c r="S102" s="4">
        <v>175</v>
      </c>
      <c r="T102" s="4">
        <v>389</v>
      </c>
      <c r="U102" s="4">
        <v>527</v>
      </c>
      <c r="V102" s="4">
        <v>352</v>
      </c>
      <c r="W102" s="4">
        <v>222</v>
      </c>
      <c r="X102" s="4">
        <v>72</v>
      </c>
      <c r="Y102" s="4">
        <v>70</v>
      </c>
    </row>
    <row r="103" spans="1:25" s="1" customFormat="1" ht="9.9499999999999993" customHeight="1" x14ac:dyDescent="0.15">
      <c r="A103" s="6" t="s">
        <v>162</v>
      </c>
      <c r="B103" s="10"/>
      <c r="C103" s="4">
        <v>1355</v>
      </c>
      <c r="D103" s="4">
        <v>536</v>
      </c>
      <c r="E103" s="4">
        <v>28203</v>
      </c>
      <c r="F103" s="4">
        <v>1240</v>
      </c>
      <c r="G103" s="4">
        <v>408</v>
      </c>
      <c r="H103" s="4">
        <v>307</v>
      </c>
      <c r="I103" s="4">
        <v>2766</v>
      </c>
      <c r="J103" s="4">
        <v>4079</v>
      </c>
      <c r="K103" s="4">
        <v>239</v>
      </c>
      <c r="L103" s="4">
        <v>1394</v>
      </c>
      <c r="M103" s="4">
        <v>209</v>
      </c>
      <c r="N103" s="4">
        <v>5966</v>
      </c>
      <c r="O103" s="4">
        <v>109</v>
      </c>
      <c r="P103" s="4">
        <v>2205</v>
      </c>
      <c r="Q103" s="4">
        <v>388</v>
      </c>
      <c r="R103" s="4">
        <v>3371</v>
      </c>
      <c r="S103" s="4">
        <v>175</v>
      </c>
      <c r="T103" s="4">
        <v>389</v>
      </c>
      <c r="U103" s="4">
        <v>527</v>
      </c>
      <c r="V103" s="4">
        <v>352</v>
      </c>
      <c r="W103" s="4">
        <v>222</v>
      </c>
      <c r="X103" s="4">
        <v>72</v>
      </c>
      <c r="Y103" s="4">
        <v>70</v>
      </c>
    </row>
    <row r="104" spans="1:25" s="7" customFormat="1" ht="9.9499999999999993" customHeight="1" x14ac:dyDescent="0.15">
      <c r="B104" s="11" t="s">
        <v>163</v>
      </c>
      <c r="C104" s="8">
        <f t="shared" ref="C104:Y104" si="12">C103/ 54583</f>
        <v>2.482457908139897E-2</v>
      </c>
      <c r="D104" s="8">
        <f t="shared" si="12"/>
        <v>9.8199072971438001E-3</v>
      </c>
      <c r="E104" s="8">
        <f t="shared" si="12"/>
        <v>0.51669933862191519</v>
      </c>
      <c r="F104" s="8">
        <f t="shared" si="12"/>
        <v>2.2717695985929685E-2</v>
      </c>
      <c r="G104" s="8">
        <f t="shared" si="12"/>
        <v>7.4748548082736385E-3</v>
      </c>
      <c r="H104" s="8">
        <f t="shared" si="12"/>
        <v>5.6244618287745272E-3</v>
      </c>
      <c r="I104" s="8">
        <f t="shared" si="12"/>
        <v>5.0675118626678638E-2</v>
      </c>
      <c r="J104" s="8">
        <f t="shared" si="12"/>
        <v>7.4730227360167087E-2</v>
      </c>
      <c r="K104" s="8">
        <f t="shared" si="12"/>
        <v>4.3786526940622541E-3</v>
      </c>
      <c r="L104" s="8">
        <f t="shared" si="12"/>
        <v>2.5539087261601597E-2</v>
      </c>
      <c r="M104" s="8">
        <f t="shared" si="12"/>
        <v>3.8290310169833098E-3</v>
      </c>
      <c r="N104" s="8">
        <f t="shared" si="12"/>
        <v>0.10930143084843266</v>
      </c>
      <c r="O104" s="8">
        <f t="shared" si="12"/>
        <v>1.9969587600534963E-3</v>
      </c>
      <c r="P104" s="8">
        <f t="shared" si="12"/>
        <v>4.0397193265302382E-2</v>
      </c>
      <c r="Q104" s="8">
        <f t="shared" si="12"/>
        <v>7.1084403568876754E-3</v>
      </c>
      <c r="R104" s="8">
        <f t="shared" si="12"/>
        <v>6.1759155781104004E-2</v>
      </c>
      <c r="S104" s="8">
        <f t="shared" si="12"/>
        <v>3.2061264496271733E-3</v>
      </c>
      <c r="T104" s="8">
        <f t="shared" si="12"/>
        <v>7.1267610794569737E-3</v>
      </c>
      <c r="U104" s="8">
        <f t="shared" si="12"/>
        <v>9.6550207940201156E-3</v>
      </c>
      <c r="V104" s="8">
        <f t="shared" si="12"/>
        <v>6.4488943443929431E-3</v>
      </c>
      <c r="W104" s="8">
        <f t="shared" si="12"/>
        <v>4.0672004103841858E-3</v>
      </c>
      <c r="X104" s="8">
        <f t="shared" si="12"/>
        <v>1.3190920249894656E-3</v>
      </c>
      <c r="Y104" s="8">
        <f t="shared" si="12"/>
        <v>1.2824505798508692E-3</v>
      </c>
    </row>
    <row r="105" spans="1:25" s="1" customFormat="1" ht="5.0999999999999996" customHeight="1" x14ac:dyDescent="0.15">
      <c r="B105" s="12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s="1" customFormat="1" ht="9.9499999999999993" customHeight="1" x14ac:dyDescent="0.15">
      <c r="A106" s="3" t="s">
        <v>77</v>
      </c>
      <c r="B106" s="12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s="1" customFormat="1" ht="9.9499999999999993" customHeight="1" x14ac:dyDescent="0.15">
      <c r="B107" s="10" t="s">
        <v>76</v>
      </c>
      <c r="C107" s="4">
        <v>814</v>
      </c>
      <c r="D107" s="4">
        <v>413</v>
      </c>
      <c r="E107" s="4">
        <v>48891</v>
      </c>
      <c r="F107" s="4">
        <v>430</v>
      </c>
      <c r="G107" s="4">
        <v>98</v>
      </c>
      <c r="H107" s="4">
        <v>183</v>
      </c>
      <c r="I107" s="4">
        <v>503</v>
      </c>
      <c r="J107" s="4">
        <v>233</v>
      </c>
      <c r="K107" s="4">
        <v>75</v>
      </c>
      <c r="L107" s="4">
        <v>160</v>
      </c>
      <c r="M107" s="4">
        <v>26</v>
      </c>
      <c r="N107" s="4">
        <v>1335</v>
      </c>
      <c r="O107" s="4">
        <v>44</v>
      </c>
      <c r="P107" s="4">
        <v>198</v>
      </c>
      <c r="Q107" s="4">
        <v>35</v>
      </c>
      <c r="R107" s="4">
        <v>592</v>
      </c>
      <c r="S107" s="4">
        <v>366</v>
      </c>
      <c r="T107" s="4">
        <v>539</v>
      </c>
      <c r="U107" s="4">
        <v>1390</v>
      </c>
      <c r="V107" s="4">
        <v>198</v>
      </c>
      <c r="W107" s="4">
        <v>350</v>
      </c>
      <c r="X107" s="4">
        <v>29</v>
      </c>
      <c r="Y107" s="4">
        <v>27</v>
      </c>
    </row>
    <row r="108" spans="1:25" s="1" customFormat="1" ht="9.9499999999999993" customHeight="1" x14ac:dyDescent="0.15">
      <c r="B108" s="10" t="s">
        <v>69</v>
      </c>
      <c r="C108" s="4">
        <v>1414</v>
      </c>
      <c r="D108" s="4">
        <v>722</v>
      </c>
      <c r="E108" s="4">
        <v>34504</v>
      </c>
      <c r="F108" s="4">
        <v>755</v>
      </c>
      <c r="G108" s="4">
        <v>148</v>
      </c>
      <c r="H108" s="4">
        <v>323</v>
      </c>
      <c r="I108" s="4">
        <v>950</v>
      </c>
      <c r="J108" s="4">
        <v>779</v>
      </c>
      <c r="K108" s="4">
        <v>126</v>
      </c>
      <c r="L108" s="4">
        <v>277</v>
      </c>
      <c r="M108" s="4">
        <v>80</v>
      </c>
      <c r="N108" s="4">
        <v>2527</v>
      </c>
      <c r="O108" s="4">
        <v>55</v>
      </c>
      <c r="P108" s="4">
        <v>507</v>
      </c>
      <c r="Q108" s="4">
        <v>129</v>
      </c>
      <c r="R108" s="4">
        <v>959</v>
      </c>
      <c r="S108" s="4">
        <v>332</v>
      </c>
      <c r="T108" s="4">
        <v>322</v>
      </c>
      <c r="U108" s="4">
        <v>607</v>
      </c>
      <c r="V108" s="4">
        <v>357</v>
      </c>
      <c r="W108" s="4">
        <v>222</v>
      </c>
      <c r="X108" s="4">
        <v>56</v>
      </c>
      <c r="Y108" s="4">
        <v>61</v>
      </c>
    </row>
    <row r="109" spans="1:25" s="1" customFormat="1" ht="9.9499999999999993" customHeight="1" x14ac:dyDescent="0.15">
      <c r="A109" s="6" t="s">
        <v>162</v>
      </c>
      <c r="B109" s="10"/>
      <c r="C109" s="4">
        <v>2228</v>
      </c>
      <c r="D109" s="4">
        <v>1135</v>
      </c>
      <c r="E109" s="4">
        <v>83395</v>
      </c>
      <c r="F109" s="4">
        <v>1185</v>
      </c>
      <c r="G109" s="4">
        <v>246</v>
      </c>
      <c r="H109" s="4">
        <v>506</v>
      </c>
      <c r="I109" s="4">
        <v>1453</v>
      </c>
      <c r="J109" s="4">
        <v>1012</v>
      </c>
      <c r="K109" s="4">
        <v>201</v>
      </c>
      <c r="L109" s="4">
        <v>437</v>
      </c>
      <c r="M109" s="4">
        <v>106</v>
      </c>
      <c r="N109" s="4">
        <v>3862</v>
      </c>
      <c r="O109" s="4">
        <v>99</v>
      </c>
      <c r="P109" s="4">
        <v>705</v>
      </c>
      <c r="Q109" s="4">
        <v>164</v>
      </c>
      <c r="R109" s="4">
        <v>1551</v>
      </c>
      <c r="S109" s="4">
        <v>698</v>
      </c>
      <c r="T109" s="4">
        <v>861</v>
      </c>
      <c r="U109" s="4">
        <v>1997</v>
      </c>
      <c r="V109" s="4">
        <v>555</v>
      </c>
      <c r="W109" s="4">
        <v>572</v>
      </c>
      <c r="X109" s="4">
        <v>85</v>
      </c>
      <c r="Y109" s="4">
        <v>88</v>
      </c>
    </row>
    <row r="110" spans="1:25" s="7" customFormat="1" ht="9.9499999999999993" customHeight="1" x14ac:dyDescent="0.15">
      <c r="B110" s="11" t="s">
        <v>163</v>
      </c>
      <c r="C110" s="8">
        <f t="shared" ref="C110:Y110" si="13">C109/ 103142</f>
        <v>2.1601287545325861E-2</v>
      </c>
      <c r="D110" s="8">
        <f t="shared" si="13"/>
        <v>1.1004246572686199E-2</v>
      </c>
      <c r="E110" s="8">
        <f t="shared" si="13"/>
        <v>0.80854550037811945</v>
      </c>
      <c r="F110" s="8">
        <f t="shared" si="13"/>
        <v>1.1489015144170172E-2</v>
      </c>
      <c r="G110" s="8">
        <f t="shared" si="13"/>
        <v>2.3850613717011498E-3</v>
      </c>
      <c r="H110" s="8">
        <f t="shared" si="13"/>
        <v>4.9058579434178122E-3</v>
      </c>
      <c r="I110" s="8">
        <f t="shared" si="13"/>
        <v>1.4087374687324272E-2</v>
      </c>
      <c r="J110" s="8">
        <f t="shared" si="13"/>
        <v>9.8117158868356244E-3</v>
      </c>
      <c r="K110" s="8">
        <f t="shared" si="13"/>
        <v>1.9487696573655736E-3</v>
      </c>
      <c r="L110" s="8">
        <f t="shared" si="13"/>
        <v>4.2368773147699289E-3</v>
      </c>
      <c r="M110" s="8">
        <f t="shared" si="13"/>
        <v>1.0277093715460239E-3</v>
      </c>
      <c r="N110" s="8">
        <f t="shared" si="13"/>
        <v>3.7443524461422115E-2</v>
      </c>
      <c r="O110" s="8">
        <f t="shared" si="13"/>
        <v>9.5984177153826764E-4</v>
      </c>
      <c r="P110" s="8">
        <f t="shared" si="13"/>
        <v>6.8352368579240267E-3</v>
      </c>
      <c r="Q110" s="8">
        <f t="shared" si="13"/>
        <v>1.5900409144674332E-3</v>
      </c>
      <c r="R110" s="8">
        <f t="shared" si="13"/>
        <v>1.5037521087432859E-2</v>
      </c>
      <c r="S110" s="8">
        <f t="shared" si="13"/>
        <v>6.7673692579162704E-3</v>
      </c>
      <c r="T110" s="8">
        <f t="shared" si="13"/>
        <v>8.3477148009540245E-3</v>
      </c>
      <c r="U110" s="8">
        <f t="shared" si="13"/>
        <v>1.9361656745069903E-2</v>
      </c>
      <c r="V110" s="8">
        <f t="shared" si="13"/>
        <v>5.3809311434721068E-3</v>
      </c>
      <c r="W110" s="8">
        <f t="shared" si="13"/>
        <v>5.545752457776657E-3</v>
      </c>
      <c r="X110" s="8">
        <f t="shared" si="13"/>
        <v>8.2410657152275503E-4</v>
      </c>
      <c r="Y110" s="8">
        <f t="shared" si="13"/>
        <v>8.5319268581179344E-4</v>
      </c>
    </row>
    <row r="111" spans="1:25" s="1" customFormat="1" ht="5.0999999999999996" customHeight="1" x14ac:dyDescent="0.15">
      <c r="B111" s="1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s="1" customFormat="1" ht="9.9499999999999993" customHeight="1" x14ac:dyDescent="0.15">
      <c r="A112" s="3" t="s">
        <v>78</v>
      </c>
      <c r="B112" s="1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s="1" customFormat="1" ht="9.9499999999999993" customHeight="1" x14ac:dyDescent="0.15">
      <c r="B113" s="10" t="s">
        <v>69</v>
      </c>
      <c r="C113" s="4">
        <v>1988</v>
      </c>
      <c r="D113" s="4">
        <v>1760</v>
      </c>
      <c r="E113" s="4">
        <v>53171</v>
      </c>
      <c r="F113" s="4">
        <v>1782</v>
      </c>
      <c r="G113" s="4">
        <v>285</v>
      </c>
      <c r="H113" s="4">
        <v>711</v>
      </c>
      <c r="I113" s="4">
        <v>4356</v>
      </c>
      <c r="J113" s="4">
        <v>2208</v>
      </c>
      <c r="K113" s="4">
        <v>428</v>
      </c>
      <c r="L113" s="4">
        <v>514</v>
      </c>
      <c r="M113" s="4">
        <v>247</v>
      </c>
      <c r="N113" s="4">
        <v>14568</v>
      </c>
      <c r="O113" s="4">
        <v>107</v>
      </c>
      <c r="P113" s="4">
        <v>2372</v>
      </c>
      <c r="Q113" s="4">
        <v>352</v>
      </c>
      <c r="R113" s="4">
        <v>4025</v>
      </c>
      <c r="S113" s="4">
        <v>441</v>
      </c>
      <c r="T113" s="4">
        <v>541</v>
      </c>
      <c r="U113" s="4">
        <v>761</v>
      </c>
      <c r="V113" s="4">
        <v>350</v>
      </c>
      <c r="W113" s="4">
        <v>431</v>
      </c>
      <c r="X113" s="4">
        <v>116</v>
      </c>
      <c r="Y113" s="4">
        <v>124</v>
      </c>
    </row>
    <row r="114" spans="1:25" s="1" customFormat="1" ht="9.9499999999999993" customHeight="1" x14ac:dyDescent="0.15">
      <c r="A114" s="6" t="s">
        <v>162</v>
      </c>
      <c r="B114" s="10"/>
      <c r="C114" s="4">
        <v>1988</v>
      </c>
      <c r="D114" s="4">
        <v>1760</v>
      </c>
      <c r="E114" s="4">
        <v>53171</v>
      </c>
      <c r="F114" s="4">
        <v>1782</v>
      </c>
      <c r="G114" s="4">
        <v>285</v>
      </c>
      <c r="H114" s="4">
        <v>711</v>
      </c>
      <c r="I114" s="4">
        <v>4356</v>
      </c>
      <c r="J114" s="4">
        <v>2208</v>
      </c>
      <c r="K114" s="4">
        <v>428</v>
      </c>
      <c r="L114" s="4">
        <v>514</v>
      </c>
      <c r="M114" s="4">
        <v>247</v>
      </c>
      <c r="N114" s="4">
        <v>14568</v>
      </c>
      <c r="O114" s="4">
        <v>107</v>
      </c>
      <c r="P114" s="4">
        <v>2372</v>
      </c>
      <c r="Q114" s="4">
        <v>352</v>
      </c>
      <c r="R114" s="4">
        <v>4025</v>
      </c>
      <c r="S114" s="4">
        <v>441</v>
      </c>
      <c r="T114" s="4">
        <v>541</v>
      </c>
      <c r="U114" s="4">
        <v>761</v>
      </c>
      <c r="V114" s="4">
        <v>350</v>
      </c>
      <c r="W114" s="4">
        <v>431</v>
      </c>
      <c r="X114" s="4">
        <v>116</v>
      </c>
      <c r="Y114" s="4">
        <v>124</v>
      </c>
    </row>
    <row r="115" spans="1:25" s="7" customFormat="1" ht="9.9499999999999993" customHeight="1" x14ac:dyDescent="0.15">
      <c r="B115" s="11" t="s">
        <v>163</v>
      </c>
      <c r="C115" s="8">
        <f t="shared" ref="C115:Y115" si="14">C114/ 91639</f>
        <v>2.1693820316677399E-2</v>
      </c>
      <c r="D115" s="8">
        <f t="shared" si="14"/>
        <v>1.9205796658627875E-2</v>
      </c>
      <c r="E115" s="8">
        <f t="shared" si="14"/>
        <v>0.58022239439539935</v>
      </c>
      <c r="F115" s="8">
        <f t="shared" si="14"/>
        <v>1.9445869116860724E-2</v>
      </c>
      <c r="G115" s="8">
        <f t="shared" si="14"/>
        <v>3.1100295725619005E-3</v>
      </c>
      <c r="H115" s="8">
        <f t="shared" si="14"/>
        <v>7.7587053547070574E-3</v>
      </c>
      <c r="I115" s="8">
        <f t="shared" si="14"/>
        <v>4.7534346730103996E-2</v>
      </c>
      <c r="J115" s="8">
        <f t="shared" si="14"/>
        <v>2.4094544899005883E-2</v>
      </c>
      <c r="K115" s="8">
        <f t="shared" si="14"/>
        <v>4.6705005510754155E-3</v>
      </c>
      <c r="L115" s="8">
        <f t="shared" si="14"/>
        <v>5.6089656150765501E-3</v>
      </c>
      <c r="M115" s="8">
        <f t="shared" si="14"/>
        <v>2.6953589628869803E-3</v>
      </c>
      <c r="N115" s="8">
        <f t="shared" si="14"/>
        <v>0.15897161688800621</v>
      </c>
      <c r="O115" s="8">
        <f t="shared" si="14"/>
        <v>1.1676251377688539E-3</v>
      </c>
      <c r="P115" s="8">
        <f t="shared" si="14"/>
        <v>2.5884175951287117E-2</v>
      </c>
      <c r="Q115" s="8">
        <f t="shared" si="14"/>
        <v>3.8411593317255752E-3</v>
      </c>
      <c r="R115" s="8">
        <f t="shared" si="14"/>
        <v>4.3922347472146142E-2</v>
      </c>
      <c r="S115" s="8">
        <f t="shared" si="14"/>
        <v>4.8123615491220987E-3</v>
      </c>
      <c r="T115" s="8">
        <f t="shared" si="14"/>
        <v>5.9035999956350465E-3</v>
      </c>
      <c r="U115" s="8">
        <f t="shared" si="14"/>
        <v>8.3043245779635313E-3</v>
      </c>
      <c r="V115" s="8">
        <f t="shared" si="14"/>
        <v>3.8193345627953166E-3</v>
      </c>
      <c r="W115" s="8">
        <f t="shared" si="14"/>
        <v>4.7032377044708036E-3</v>
      </c>
      <c r="X115" s="8">
        <f t="shared" si="14"/>
        <v>1.2658365979550191E-3</v>
      </c>
      <c r="Y115" s="8">
        <f t="shared" si="14"/>
        <v>1.3531356736760549E-3</v>
      </c>
    </row>
    <row r="116" spans="1:25" s="1" customFormat="1" ht="5.0999999999999996" customHeight="1" x14ac:dyDescent="0.15">
      <c r="B116" s="1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1" customFormat="1" ht="9.9499999999999993" customHeight="1" x14ac:dyDescent="0.15">
      <c r="A117" s="3" t="s">
        <v>79</v>
      </c>
      <c r="B117" s="1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1" customFormat="1" ht="9.9499999999999993" customHeight="1" x14ac:dyDescent="0.15">
      <c r="B118" s="10" t="s">
        <v>76</v>
      </c>
      <c r="C118" s="4">
        <v>763</v>
      </c>
      <c r="D118" s="4">
        <v>410</v>
      </c>
      <c r="E118" s="4">
        <v>20942</v>
      </c>
      <c r="F118" s="4">
        <v>737</v>
      </c>
      <c r="G118" s="4">
        <v>125</v>
      </c>
      <c r="H118" s="4">
        <v>203</v>
      </c>
      <c r="I118" s="4">
        <v>843</v>
      </c>
      <c r="J118" s="4">
        <v>1025</v>
      </c>
      <c r="K118" s="4">
        <v>213</v>
      </c>
      <c r="L118" s="4">
        <v>325</v>
      </c>
      <c r="M118" s="4">
        <v>96</v>
      </c>
      <c r="N118" s="4">
        <v>6012</v>
      </c>
      <c r="O118" s="4">
        <v>65</v>
      </c>
      <c r="P118" s="4">
        <v>1212</v>
      </c>
      <c r="Q118" s="4">
        <v>163</v>
      </c>
      <c r="R118" s="4">
        <v>2674</v>
      </c>
      <c r="S118" s="4">
        <v>167</v>
      </c>
      <c r="T118" s="4">
        <v>251</v>
      </c>
      <c r="U118" s="4">
        <v>257</v>
      </c>
      <c r="V118" s="4">
        <v>109</v>
      </c>
      <c r="W118" s="4">
        <v>189</v>
      </c>
      <c r="X118" s="4">
        <v>48</v>
      </c>
      <c r="Y118" s="4">
        <v>43</v>
      </c>
    </row>
    <row r="119" spans="1:25" s="1" customFormat="1" ht="9.9499999999999993" customHeight="1" x14ac:dyDescent="0.15">
      <c r="B119" s="10" t="s">
        <v>69</v>
      </c>
      <c r="C119" s="4">
        <v>1277</v>
      </c>
      <c r="D119" s="4">
        <v>980</v>
      </c>
      <c r="E119" s="4">
        <v>53060</v>
      </c>
      <c r="F119" s="4">
        <v>1060</v>
      </c>
      <c r="G119" s="4">
        <v>189</v>
      </c>
      <c r="H119" s="4">
        <v>422</v>
      </c>
      <c r="I119" s="4">
        <v>1674</v>
      </c>
      <c r="J119" s="4">
        <v>2275</v>
      </c>
      <c r="K119" s="4">
        <v>299</v>
      </c>
      <c r="L119" s="4">
        <v>531</v>
      </c>
      <c r="M119" s="4">
        <v>194</v>
      </c>
      <c r="N119" s="4">
        <v>15954</v>
      </c>
      <c r="O119" s="4">
        <v>176</v>
      </c>
      <c r="P119" s="4">
        <v>1935</v>
      </c>
      <c r="Q119" s="4">
        <v>255</v>
      </c>
      <c r="R119" s="4">
        <v>3742</v>
      </c>
      <c r="S119" s="4">
        <v>289</v>
      </c>
      <c r="T119" s="4">
        <v>289</v>
      </c>
      <c r="U119" s="4">
        <v>473</v>
      </c>
      <c r="V119" s="4">
        <v>195</v>
      </c>
      <c r="W119" s="4">
        <v>191</v>
      </c>
      <c r="X119" s="4">
        <v>49</v>
      </c>
      <c r="Y119" s="4">
        <v>65</v>
      </c>
    </row>
    <row r="120" spans="1:25" s="1" customFormat="1" ht="9.9499999999999993" customHeight="1" x14ac:dyDescent="0.15">
      <c r="A120" s="6" t="s">
        <v>162</v>
      </c>
      <c r="B120" s="10"/>
      <c r="C120" s="4">
        <v>2040</v>
      </c>
      <c r="D120" s="4">
        <v>1390</v>
      </c>
      <c r="E120" s="4">
        <v>74002</v>
      </c>
      <c r="F120" s="4">
        <v>1797</v>
      </c>
      <c r="G120" s="4">
        <v>314</v>
      </c>
      <c r="H120" s="4">
        <v>625</v>
      </c>
      <c r="I120" s="4">
        <v>2517</v>
      </c>
      <c r="J120" s="4">
        <v>3300</v>
      </c>
      <c r="K120" s="4">
        <v>512</v>
      </c>
      <c r="L120" s="4">
        <v>856</v>
      </c>
      <c r="M120" s="4">
        <v>290</v>
      </c>
      <c r="N120" s="4">
        <v>21966</v>
      </c>
      <c r="O120" s="4">
        <v>241</v>
      </c>
      <c r="P120" s="4">
        <v>3147</v>
      </c>
      <c r="Q120" s="4">
        <v>418</v>
      </c>
      <c r="R120" s="4">
        <v>6416</v>
      </c>
      <c r="S120" s="4">
        <v>456</v>
      </c>
      <c r="T120" s="4">
        <v>540</v>
      </c>
      <c r="U120" s="4">
        <v>730</v>
      </c>
      <c r="V120" s="4">
        <v>304</v>
      </c>
      <c r="W120" s="4">
        <v>380</v>
      </c>
      <c r="X120" s="4">
        <v>97</v>
      </c>
      <c r="Y120" s="4">
        <v>108</v>
      </c>
    </row>
    <row r="121" spans="1:25" s="7" customFormat="1" ht="9.9499999999999993" customHeight="1" x14ac:dyDescent="0.15">
      <c r="B121" s="11" t="s">
        <v>163</v>
      </c>
      <c r="C121" s="8">
        <f t="shared" ref="C121:Y121" si="15">C120/ 122451</f>
        <v>1.665972511453561E-2</v>
      </c>
      <c r="D121" s="8">
        <f t="shared" si="15"/>
        <v>1.1351479367257106E-2</v>
      </c>
      <c r="E121" s="8">
        <f t="shared" si="15"/>
        <v>0.60433969506169816</v>
      </c>
      <c r="F121" s="8">
        <f t="shared" si="15"/>
        <v>1.4675257858245338E-2</v>
      </c>
      <c r="G121" s="8">
        <f t="shared" si="15"/>
        <v>2.5642910225314617E-3</v>
      </c>
      <c r="H121" s="8">
        <f t="shared" si="15"/>
        <v>5.104082449306253E-3</v>
      </c>
      <c r="I121" s="8">
        <f t="shared" si="15"/>
        <v>2.0555160839846143E-2</v>
      </c>
      <c r="J121" s="8">
        <f t="shared" si="15"/>
        <v>2.6949555332337016E-2</v>
      </c>
      <c r="K121" s="8">
        <f t="shared" si="15"/>
        <v>4.1812643424716826E-3</v>
      </c>
      <c r="L121" s="8">
        <f t="shared" si="15"/>
        <v>6.9905513225698443E-3</v>
      </c>
      <c r="M121" s="8">
        <f t="shared" si="15"/>
        <v>2.3682942564781013E-3</v>
      </c>
      <c r="N121" s="8">
        <f t="shared" si="15"/>
        <v>0.17938604013033785</v>
      </c>
      <c r="O121" s="8">
        <f t="shared" si="15"/>
        <v>1.9681341924524913E-3</v>
      </c>
      <c r="P121" s="8">
        <f t="shared" si="15"/>
        <v>2.5700075948746844E-2</v>
      </c>
      <c r="Q121" s="8">
        <f t="shared" si="15"/>
        <v>3.4136103420960222E-3</v>
      </c>
      <c r="R121" s="8">
        <f t="shared" si="15"/>
        <v>5.2396468791598275E-2</v>
      </c>
      <c r="S121" s="8">
        <f t="shared" si="15"/>
        <v>3.7239385550138422E-3</v>
      </c>
      <c r="T121" s="8">
        <f t="shared" si="15"/>
        <v>4.4099272362006026E-3</v>
      </c>
      <c r="U121" s="8">
        <f t="shared" si="15"/>
        <v>5.9615683007897035E-3</v>
      </c>
      <c r="V121" s="8">
        <f t="shared" si="15"/>
        <v>2.4826257033425613E-3</v>
      </c>
      <c r="W121" s="8">
        <f t="shared" si="15"/>
        <v>3.1032821291782017E-3</v>
      </c>
      <c r="X121" s="8">
        <f t="shared" si="15"/>
        <v>7.9215359613233043E-4</v>
      </c>
      <c r="Y121" s="8">
        <f t="shared" si="15"/>
        <v>8.8198544724012054E-4</v>
      </c>
    </row>
    <row r="122" spans="1:25" s="1" customFormat="1" ht="5.0999999999999996" customHeight="1" x14ac:dyDescent="0.15">
      <c r="B122" s="12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1" customFormat="1" ht="9.9499999999999993" customHeight="1" x14ac:dyDescent="0.15">
      <c r="A123" s="3" t="s">
        <v>80</v>
      </c>
      <c r="B123" s="12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1" customFormat="1" ht="9.9499999999999993" customHeight="1" x14ac:dyDescent="0.15">
      <c r="B124" s="10" t="s">
        <v>73</v>
      </c>
      <c r="C124" s="4">
        <v>663</v>
      </c>
      <c r="D124" s="4">
        <v>1239</v>
      </c>
      <c r="E124" s="4">
        <v>90921</v>
      </c>
      <c r="F124" s="4">
        <v>1138</v>
      </c>
      <c r="G124" s="4">
        <v>469</v>
      </c>
      <c r="H124" s="4">
        <v>395</v>
      </c>
      <c r="I124" s="4">
        <v>1047</v>
      </c>
      <c r="J124" s="4">
        <v>2201</v>
      </c>
      <c r="K124" s="4">
        <v>299</v>
      </c>
      <c r="L124" s="4">
        <v>820</v>
      </c>
      <c r="M124" s="4">
        <v>145</v>
      </c>
      <c r="N124" s="4">
        <v>5629</v>
      </c>
      <c r="O124" s="4">
        <v>266</v>
      </c>
      <c r="P124" s="4">
        <v>1212</v>
      </c>
      <c r="Q124" s="4">
        <v>508</v>
      </c>
      <c r="R124" s="4">
        <v>1971</v>
      </c>
      <c r="S124" s="4">
        <v>599</v>
      </c>
      <c r="T124" s="4">
        <v>1084</v>
      </c>
      <c r="U124" s="4">
        <v>1667</v>
      </c>
      <c r="V124" s="4">
        <v>258</v>
      </c>
      <c r="W124" s="4">
        <v>384</v>
      </c>
      <c r="X124" s="4">
        <v>78</v>
      </c>
      <c r="Y124" s="4">
        <v>213</v>
      </c>
    </row>
    <row r="125" spans="1:25" s="1" customFormat="1" ht="9.9499999999999993" customHeight="1" x14ac:dyDescent="0.15">
      <c r="A125" s="6" t="s">
        <v>162</v>
      </c>
      <c r="B125" s="10"/>
      <c r="C125" s="4">
        <v>663</v>
      </c>
      <c r="D125" s="4">
        <v>1239</v>
      </c>
      <c r="E125" s="4">
        <v>90921</v>
      </c>
      <c r="F125" s="4">
        <v>1138</v>
      </c>
      <c r="G125" s="4">
        <v>469</v>
      </c>
      <c r="H125" s="4">
        <v>395</v>
      </c>
      <c r="I125" s="4">
        <v>1047</v>
      </c>
      <c r="J125" s="4">
        <v>2201</v>
      </c>
      <c r="K125" s="4">
        <v>299</v>
      </c>
      <c r="L125" s="4">
        <v>820</v>
      </c>
      <c r="M125" s="4">
        <v>145</v>
      </c>
      <c r="N125" s="4">
        <v>5629</v>
      </c>
      <c r="O125" s="4">
        <v>266</v>
      </c>
      <c r="P125" s="4">
        <v>1212</v>
      </c>
      <c r="Q125" s="4">
        <v>508</v>
      </c>
      <c r="R125" s="4">
        <v>1971</v>
      </c>
      <c r="S125" s="4">
        <v>599</v>
      </c>
      <c r="T125" s="4">
        <v>1084</v>
      </c>
      <c r="U125" s="4">
        <v>1667</v>
      </c>
      <c r="V125" s="4">
        <v>258</v>
      </c>
      <c r="W125" s="4">
        <v>384</v>
      </c>
      <c r="X125" s="4">
        <v>78</v>
      </c>
      <c r="Y125" s="4">
        <v>213</v>
      </c>
    </row>
    <row r="126" spans="1:25" s="7" customFormat="1" ht="9.9499999999999993" customHeight="1" x14ac:dyDescent="0.15">
      <c r="B126" s="11" t="s">
        <v>163</v>
      </c>
      <c r="C126" s="8">
        <f t="shared" ref="C126:Y126" si="16">C125/ 113207</f>
        <v>5.856528306553482E-3</v>
      </c>
      <c r="D126" s="8">
        <f t="shared" si="16"/>
        <v>1.0944552898672343E-2</v>
      </c>
      <c r="E126" s="8">
        <f t="shared" si="16"/>
        <v>0.80313938184034561</v>
      </c>
      <c r="F126" s="8">
        <f t="shared" si="16"/>
        <v>1.0052381919845945E-2</v>
      </c>
      <c r="G126" s="8">
        <f t="shared" si="16"/>
        <v>4.1428533571245593E-3</v>
      </c>
      <c r="H126" s="8">
        <f t="shared" si="16"/>
        <v>3.4891835310537334E-3</v>
      </c>
      <c r="I126" s="8">
        <f t="shared" si="16"/>
        <v>9.2485447012993893E-3</v>
      </c>
      <c r="J126" s="8">
        <f t="shared" si="16"/>
        <v>1.9442260637593082E-2</v>
      </c>
      <c r="K126" s="8">
        <f t="shared" si="16"/>
        <v>2.6411794323672566E-3</v>
      </c>
      <c r="L126" s="8">
        <f t="shared" si="16"/>
        <v>7.2433683429469911E-3</v>
      </c>
      <c r="M126" s="8">
        <f t="shared" si="16"/>
        <v>1.2808395240576996E-3</v>
      </c>
      <c r="N126" s="8">
        <f t="shared" si="16"/>
        <v>4.9723073661522697E-2</v>
      </c>
      <c r="O126" s="8">
        <f t="shared" si="16"/>
        <v>2.3496780234437799E-3</v>
      </c>
      <c r="P126" s="8">
        <f t="shared" si="16"/>
        <v>1.0706051745916772E-2</v>
      </c>
      <c r="Q126" s="8">
        <f t="shared" si="16"/>
        <v>4.4873550222159411E-3</v>
      </c>
      <c r="R126" s="8">
        <f t="shared" si="16"/>
        <v>1.7410584151156729E-2</v>
      </c>
      <c r="S126" s="8">
        <f t="shared" si="16"/>
        <v>5.2911922407624969E-3</v>
      </c>
      <c r="T126" s="8">
        <f t="shared" si="16"/>
        <v>9.575379614334802E-3</v>
      </c>
      <c r="U126" s="8">
        <f t="shared" si="16"/>
        <v>1.4725237838649553E-2</v>
      </c>
      <c r="V126" s="8">
        <f t="shared" si="16"/>
        <v>2.279011015219907E-3</v>
      </c>
      <c r="W126" s="8">
        <f t="shared" si="16"/>
        <v>3.3920163947459081E-3</v>
      </c>
      <c r="X126" s="8">
        <f t="shared" si="16"/>
        <v>6.8900333018276252E-4</v>
      </c>
      <c r="Y126" s="8">
        <f t="shared" si="16"/>
        <v>1.8815090939606207E-3</v>
      </c>
    </row>
    <row r="127" spans="1:25" s="1" customFormat="1" ht="5.0999999999999996" customHeight="1" x14ac:dyDescent="0.15">
      <c r="B127" s="1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1" customFormat="1" ht="9.9499999999999993" customHeight="1" x14ac:dyDescent="0.15">
      <c r="A128" s="3" t="s">
        <v>81</v>
      </c>
      <c r="B128" s="12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1" customFormat="1" ht="9.9499999999999993" customHeight="1" x14ac:dyDescent="0.15">
      <c r="B129" s="10" t="s">
        <v>76</v>
      </c>
      <c r="C129" s="4">
        <v>926</v>
      </c>
      <c r="D129" s="4">
        <v>2465</v>
      </c>
      <c r="E129" s="4">
        <v>66699</v>
      </c>
      <c r="F129" s="4">
        <v>1166</v>
      </c>
      <c r="G129" s="4">
        <v>285</v>
      </c>
      <c r="H129" s="4">
        <v>373</v>
      </c>
      <c r="I129" s="4">
        <v>450</v>
      </c>
      <c r="J129" s="4">
        <v>266</v>
      </c>
      <c r="K129" s="4">
        <v>174</v>
      </c>
      <c r="L129" s="4">
        <v>447</v>
      </c>
      <c r="M129" s="4">
        <v>119</v>
      </c>
      <c r="N129" s="4">
        <v>2628</v>
      </c>
      <c r="O129" s="4">
        <v>88</v>
      </c>
      <c r="P129" s="4">
        <v>689</v>
      </c>
      <c r="Q129" s="4">
        <v>222</v>
      </c>
      <c r="R129" s="4">
        <v>1844</v>
      </c>
      <c r="S129" s="4">
        <v>528</v>
      </c>
      <c r="T129" s="4">
        <v>1392</v>
      </c>
      <c r="U129" s="4">
        <v>2355</v>
      </c>
      <c r="V129" s="4">
        <v>248</v>
      </c>
      <c r="W129" s="4">
        <v>719</v>
      </c>
      <c r="X129" s="4">
        <v>75</v>
      </c>
      <c r="Y129" s="4">
        <v>159</v>
      </c>
    </row>
    <row r="130" spans="1:25" s="1" customFormat="1" ht="9.9499999999999993" customHeight="1" x14ac:dyDescent="0.15">
      <c r="B130" s="10" t="s">
        <v>73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 s="1" customFormat="1" ht="9.9499999999999993" customHeight="1" x14ac:dyDescent="0.15">
      <c r="A131" s="6" t="s">
        <v>162</v>
      </c>
      <c r="B131" s="10"/>
      <c r="C131" s="4">
        <v>926</v>
      </c>
      <c r="D131" s="4">
        <v>2465</v>
      </c>
      <c r="E131" s="4">
        <v>66699</v>
      </c>
      <c r="F131" s="4">
        <v>1166</v>
      </c>
      <c r="G131" s="4">
        <v>285</v>
      </c>
      <c r="H131" s="4">
        <v>373</v>
      </c>
      <c r="I131" s="4">
        <v>450</v>
      </c>
      <c r="J131" s="4">
        <v>266</v>
      </c>
      <c r="K131" s="4">
        <v>174</v>
      </c>
      <c r="L131" s="4">
        <v>447</v>
      </c>
      <c r="M131" s="4">
        <v>119</v>
      </c>
      <c r="N131" s="4">
        <v>2628</v>
      </c>
      <c r="O131" s="4">
        <v>88</v>
      </c>
      <c r="P131" s="4">
        <v>689</v>
      </c>
      <c r="Q131" s="4">
        <v>222</v>
      </c>
      <c r="R131" s="4">
        <v>1844</v>
      </c>
      <c r="S131" s="4">
        <v>528</v>
      </c>
      <c r="T131" s="4">
        <v>1392</v>
      </c>
      <c r="U131" s="4">
        <v>2355</v>
      </c>
      <c r="V131" s="4">
        <v>248</v>
      </c>
      <c r="W131" s="4">
        <v>719</v>
      </c>
      <c r="X131" s="4">
        <v>75</v>
      </c>
      <c r="Y131" s="4">
        <v>159</v>
      </c>
    </row>
    <row r="132" spans="1:25" s="7" customFormat="1" ht="9.9499999999999993" customHeight="1" x14ac:dyDescent="0.15">
      <c r="B132" s="11" t="s">
        <v>163</v>
      </c>
      <c r="C132" s="8">
        <f t="shared" ref="C132:Y132" si="17">C131/ 84317</f>
        <v>1.0982364173298386E-2</v>
      </c>
      <c r="D132" s="8">
        <f t="shared" si="17"/>
        <v>2.923491110926622E-2</v>
      </c>
      <c r="E132" s="8">
        <f t="shared" si="17"/>
        <v>0.7910504405991674</v>
      </c>
      <c r="F132" s="8">
        <f t="shared" si="17"/>
        <v>1.3828765254930797E-2</v>
      </c>
      <c r="G132" s="8">
        <f t="shared" si="17"/>
        <v>3.3801012844384879E-3</v>
      </c>
      <c r="H132" s="8">
        <f t="shared" si="17"/>
        <v>4.4237816810370392E-3</v>
      </c>
      <c r="I132" s="8">
        <f t="shared" si="17"/>
        <v>5.3370020280607703E-3</v>
      </c>
      <c r="J132" s="8">
        <f t="shared" si="17"/>
        <v>3.1547611988092554E-3</v>
      </c>
      <c r="K132" s="8">
        <f t="shared" si="17"/>
        <v>2.0636407841834979E-3</v>
      </c>
      <c r="L132" s="8">
        <f t="shared" si="17"/>
        <v>5.3014220145403655E-3</v>
      </c>
      <c r="M132" s="8">
        <f t="shared" si="17"/>
        <v>1.4113405363094039E-3</v>
      </c>
      <c r="N132" s="8">
        <f t="shared" si="17"/>
        <v>3.1168091843874899E-2</v>
      </c>
      <c r="O132" s="8">
        <f t="shared" si="17"/>
        <v>1.0436803965985506E-3</v>
      </c>
      <c r="P132" s="8">
        <f t="shared" si="17"/>
        <v>8.1715431051863803E-3</v>
      </c>
      <c r="Q132" s="8">
        <f t="shared" si="17"/>
        <v>2.6329210005099804E-3</v>
      </c>
      <c r="R132" s="8">
        <f t="shared" si="17"/>
        <v>2.1869848310542356E-2</v>
      </c>
      <c r="S132" s="8">
        <f t="shared" si="17"/>
        <v>6.2620823795913041E-3</v>
      </c>
      <c r="T132" s="8">
        <f t="shared" si="17"/>
        <v>1.6509126273467983E-2</v>
      </c>
      <c r="U132" s="8">
        <f t="shared" si="17"/>
        <v>2.7930310613518035E-2</v>
      </c>
      <c r="V132" s="8">
        <f t="shared" si="17"/>
        <v>2.9412811176868247E-3</v>
      </c>
      <c r="W132" s="8">
        <f t="shared" si="17"/>
        <v>8.5273432403904312E-3</v>
      </c>
      <c r="X132" s="8">
        <f t="shared" si="17"/>
        <v>8.8950033801012845E-4</v>
      </c>
      <c r="Y132" s="8">
        <f t="shared" si="17"/>
        <v>1.8857407165814722E-3</v>
      </c>
    </row>
    <row r="133" spans="1:25" s="1" customFormat="1" ht="5.0999999999999996" customHeight="1" x14ac:dyDescent="0.15">
      <c r="B133" s="12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1" customFormat="1" ht="9.9499999999999993" customHeight="1" x14ac:dyDescent="0.15">
      <c r="A134" s="3" t="s">
        <v>83</v>
      </c>
      <c r="B134" s="12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1" customFormat="1" ht="9.9499999999999993" customHeight="1" x14ac:dyDescent="0.15">
      <c r="B135" s="10" t="s">
        <v>73</v>
      </c>
      <c r="C135" s="4">
        <v>507</v>
      </c>
      <c r="D135" s="4">
        <v>1141</v>
      </c>
      <c r="E135" s="4">
        <v>71789</v>
      </c>
      <c r="F135" s="4">
        <v>943</v>
      </c>
      <c r="G135" s="4">
        <v>281</v>
      </c>
      <c r="H135" s="4">
        <v>521</v>
      </c>
      <c r="I135" s="4">
        <v>1346</v>
      </c>
      <c r="J135" s="4">
        <v>654</v>
      </c>
      <c r="K135" s="4">
        <v>337</v>
      </c>
      <c r="L135" s="4">
        <v>1179</v>
      </c>
      <c r="M135" s="4">
        <v>222</v>
      </c>
      <c r="N135" s="4">
        <v>7792</v>
      </c>
      <c r="O135" s="4">
        <v>273</v>
      </c>
      <c r="P135" s="4">
        <v>1548</v>
      </c>
      <c r="Q135" s="4">
        <v>535</v>
      </c>
      <c r="R135" s="4">
        <v>3468</v>
      </c>
      <c r="S135" s="4">
        <v>597</v>
      </c>
      <c r="T135" s="4">
        <v>441</v>
      </c>
      <c r="U135" s="4">
        <v>1254</v>
      </c>
      <c r="V135" s="4">
        <v>264</v>
      </c>
      <c r="W135" s="4">
        <v>338</v>
      </c>
      <c r="X135" s="4">
        <v>97</v>
      </c>
      <c r="Y135" s="4">
        <v>143</v>
      </c>
    </row>
    <row r="136" spans="1:25" s="1" customFormat="1" ht="9.9499999999999993" customHeight="1" x14ac:dyDescent="0.15">
      <c r="B136" s="10" t="s">
        <v>82</v>
      </c>
      <c r="C136" s="4">
        <v>154</v>
      </c>
      <c r="D136" s="4">
        <v>626</v>
      </c>
      <c r="E136" s="4">
        <v>15662</v>
      </c>
      <c r="F136" s="4">
        <v>451</v>
      </c>
      <c r="G136" s="4">
        <v>102</v>
      </c>
      <c r="H136" s="4">
        <v>276</v>
      </c>
      <c r="I136" s="4">
        <v>391</v>
      </c>
      <c r="J136" s="4">
        <v>144</v>
      </c>
      <c r="K136" s="4">
        <v>115</v>
      </c>
      <c r="L136" s="4">
        <v>328</v>
      </c>
      <c r="M136" s="4">
        <v>90</v>
      </c>
      <c r="N136" s="4">
        <v>1963</v>
      </c>
      <c r="O136" s="4">
        <v>64</v>
      </c>
      <c r="P136" s="4">
        <v>576</v>
      </c>
      <c r="Q136" s="4">
        <v>210</v>
      </c>
      <c r="R136" s="4">
        <v>945</v>
      </c>
      <c r="S136" s="4">
        <v>119</v>
      </c>
      <c r="T136" s="4">
        <v>101</v>
      </c>
      <c r="U136" s="4">
        <v>259</v>
      </c>
      <c r="V136" s="4">
        <v>107</v>
      </c>
      <c r="W136" s="4">
        <v>138</v>
      </c>
      <c r="X136" s="4">
        <v>22</v>
      </c>
      <c r="Y136" s="4">
        <v>36</v>
      </c>
    </row>
    <row r="137" spans="1:25" s="1" customFormat="1" ht="9.9499999999999993" customHeight="1" x14ac:dyDescent="0.15">
      <c r="A137" s="6" t="s">
        <v>162</v>
      </c>
      <c r="B137" s="10"/>
      <c r="C137" s="4">
        <v>661</v>
      </c>
      <c r="D137" s="4">
        <v>1767</v>
      </c>
      <c r="E137" s="4">
        <v>87451</v>
      </c>
      <c r="F137" s="4">
        <v>1394</v>
      </c>
      <c r="G137" s="4">
        <v>383</v>
      </c>
      <c r="H137" s="4">
        <v>797</v>
      </c>
      <c r="I137" s="4">
        <v>1737</v>
      </c>
      <c r="J137" s="4">
        <v>798</v>
      </c>
      <c r="K137" s="4">
        <v>452</v>
      </c>
      <c r="L137" s="4">
        <v>1507</v>
      </c>
      <c r="M137" s="4">
        <v>312</v>
      </c>
      <c r="N137" s="4">
        <v>9755</v>
      </c>
      <c r="O137" s="4">
        <v>337</v>
      </c>
      <c r="P137" s="4">
        <v>2124</v>
      </c>
      <c r="Q137" s="4">
        <v>745</v>
      </c>
      <c r="R137" s="4">
        <v>4413</v>
      </c>
      <c r="S137" s="4">
        <v>716</v>
      </c>
      <c r="T137" s="4">
        <v>542</v>
      </c>
      <c r="U137" s="4">
        <v>1513</v>
      </c>
      <c r="V137" s="4">
        <v>371</v>
      </c>
      <c r="W137" s="4">
        <v>476</v>
      </c>
      <c r="X137" s="4">
        <v>119</v>
      </c>
      <c r="Y137" s="4">
        <v>179</v>
      </c>
    </row>
    <row r="138" spans="1:25" s="7" customFormat="1" ht="9.9499999999999993" customHeight="1" x14ac:dyDescent="0.15">
      <c r="B138" s="11" t="s">
        <v>163</v>
      </c>
      <c r="C138" s="8">
        <f t="shared" ref="C138:Y138" si="18">C137/ 118551</f>
        <v>5.5756594208399759E-3</v>
      </c>
      <c r="D138" s="8">
        <f t="shared" si="18"/>
        <v>1.4904977604575246E-2</v>
      </c>
      <c r="E138" s="8">
        <f t="shared" si="18"/>
        <v>0.73766564600889073</v>
      </c>
      <c r="F138" s="8">
        <f t="shared" si="18"/>
        <v>1.1758652394328179E-2</v>
      </c>
      <c r="G138" s="8">
        <f t="shared" si="18"/>
        <v>3.2306770925593204E-3</v>
      </c>
      <c r="H138" s="8">
        <f t="shared" si="18"/>
        <v>6.7228450202866273E-3</v>
      </c>
      <c r="I138" s="8">
        <f t="shared" si="18"/>
        <v>1.4651921957638484E-2</v>
      </c>
      <c r="J138" s="8">
        <f t="shared" si="18"/>
        <v>6.7312802085178532E-3</v>
      </c>
      <c r="K138" s="8">
        <f t="shared" si="18"/>
        <v>3.8127050805138716E-3</v>
      </c>
      <c r="L138" s="8">
        <f t="shared" si="18"/>
        <v>1.2711828664456647E-2</v>
      </c>
      <c r="M138" s="8">
        <f t="shared" si="18"/>
        <v>2.6317787281423186E-3</v>
      </c>
      <c r="N138" s="8">
        <f t="shared" si="18"/>
        <v>8.2285261195603573E-2</v>
      </c>
      <c r="O138" s="8">
        <f t="shared" si="18"/>
        <v>2.8426584339229532E-3</v>
      </c>
      <c r="P138" s="8">
        <f t="shared" si="18"/>
        <v>1.7916339803122707E-2</v>
      </c>
      <c r="Q138" s="8">
        <f t="shared" si="18"/>
        <v>6.2842152322629078E-3</v>
      </c>
      <c r="R138" s="8">
        <f t="shared" si="18"/>
        <v>3.7224485664397601E-2</v>
      </c>
      <c r="S138" s="8">
        <f t="shared" si="18"/>
        <v>6.0395947735573724E-3</v>
      </c>
      <c r="T138" s="8">
        <f t="shared" si="18"/>
        <v>4.5718720213241562E-3</v>
      </c>
      <c r="U138" s="8">
        <f t="shared" si="18"/>
        <v>1.2762439793844E-2</v>
      </c>
      <c r="V138" s="8">
        <f t="shared" si="18"/>
        <v>3.1294548337846158E-3</v>
      </c>
      <c r="W138" s="8">
        <f t="shared" si="18"/>
        <v>4.0151495980632812E-3</v>
      </c>
      <c r="X138" s="8">
        <f t="shared" si="18"/>
        <v>1.0037873995158203E-3</v>
      </c>
      <c r="Y138" s="8">
        <f t="shared" si="18"/>
        <v>1.5098986933893431E-3</v>
      </c>
    </row>
    <row r="139" spans="1:25" s="1" customFormat="1" ht="5.0999999999999996" customHeight="1" x14ac:dyDescent="0.15">
      <c r="B139" s="1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1" customFormat="1" ht="9.9499999999999993" customHeight="1" x14ac:dyDescent="0.15">
      <c r="A140" s="3" t="s">
        <v>84</v>
      </c>
      <c r="B140" s="1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s="1" customFormat="1" ht="9.9499999999999993" customHeight="1" x14ac:dyDescent="0.15">
      <c r="B141" s="10" t="s">
        <v>76</v>
      </c>
      <c r="C141" s="4">
        <v>746</v>
      </c>
      <c r="D141" s="4">
        <v>553</v>
      </c>
      <c r="E141" s="4">
        <v>50424</v>
      </c>
      <c r="F141" s="4">
        <v>1577</v>
      </c>
      <c r="G141" s="4">
        <v>424</v>
      </c>
      <c r="H141" s="4">
        <v>539</v>
      </c>
      <c r="I141" s="4">
        <v>1109</v>
      </c>
      <c r="J141" s="4">
        <v>479</v>
      </c>
      <c r="K141" s="4">
        <v>356</v>
      </c>
      <c r="L141" s="4">
        <v>1023</v>
      </c>
      <c r="M141" s="4">
        <v>243</v>
      </c>
      <c r="N141" s="4">
        <v>6637</v>
      </c>
      <c r="O141" s="4">
        <v>177</v>
      </c>
      <c r="P141" s="4">
        <v>2052</v>
      </c>
      <c r="Q141" s="4">
        <v>524</v>
      </c>
      <c r="R141" s="4">
        <v>5215</v>
      </c>
      <c r="S141" s="4">
        <v>387</v>
      </c>
      <c r="T141" s="4">
        <v>331</v>
      </c>
      <c r="U141" s="4">
        <v>930</v>
      </c>
      <c r="V141" s="4">
        <v>298</v>
      </c>
      <c r="W141" s="4">
        <v>500</v>
      </c>
      <c r="X141" s="4">
        <v>139</v>
      </c>
      <c r="Y141" s="4">
        <v>148</v>
      </c>
    </row>
    <row r="142" spans="1:25" s="1" customFormat="1" ht="9.9499999999999993" customHeight="1" x14ac:dyDescent="0.15">
      <c r="A142" s="6" t="s">
        <v>162</v>
      </c>
      <c r="B142" s="10"/>
      <c r="C142" s="4">
        <v>746</v>
      </c>
      <c r="D142" s="4">
        <v>553</v>
      </c>
      <c r="E142" s="4">
        <v>50424</v>
      </c>
      <c r="F142" s="4">
        <v>1577</v>
      </c>
      <c r="G142" s="4">
        <v>424</v>
      </c>
      <c r="H142" s="4">
        <v>539</v>
      </c>
      <c r="I142" s="4">
        <v>1109</v>
      </c>
      <c r="J142" s="4">
        <v>479</v>
      </c>
      <c r="K142" s="4">
        <v>356</v>
      </c>
      <c r="L142" s="4">
        <v>1023</v>
      </c>
      <c r="M142" s="4">
        <v>243</v>
      </c>
      <c r="N142" s="4">
        <v>6637</v>
      </c>
      <c r="O142" s="4">
        <v>177</v>
      </c>
      <c r="P142" s="4">
        <v>2052</v>
      </c>
      <c r="Q142" s="4">
        <v>524</v>
      </c>
      <c r="R142" s="4">
        <v>5215</v>
      </c>
      <c r="S142" s="4">
        <v>387</v>
      </c>
      <c r="T142" s="4">
        <v>331</v>
      </c>
      <c r="U142" s="4">
        <v>930</v>
      </c>
      <c r="V142" s="4">
        <v>298</v>
      </c>
      <c r="W142" s="4">
        <v>500</v>
      </c>
      <c r="X142" s="4">
        <v>139</v>
      </c>
      <c r="Y142" s="4">
        <v>148</v>
      </c>
    </row>
    <row r="143" spans="1:25" s="7" customFormat="1" ht="9.9499999999999993" customHeight="1" x14ac:dyDescent="0.15">
      <c r="B143" s="11" t="s">
        <v>163</v>
      </c>
      <c r="C143" s="8">
        <f t="shared" ref="C143:Y143" si="19">C142/ 74814</f>
        <v>9.9713957280722857E-3</v>
      </c>
      <c r="D143" s="8">
        <f t="shared" si="19"/>
        <v>7.3916646616943357E-3</v>
      </c>
      <c r="E143" s="8">
        <f t="shared" si="19"/>
        <v>0.67399149891731491</v>
      </c>
      <c r="F143" s="8">
        <f t="shared" si="19"/>
        <v>2.1078942443927606E-2</v>
      </c>
      <c r="G143" s="8">
        <f t="shared" si="19"/>
        <v>5.6673884567059645E-3</v>
      </c>
      <c r="H143" s="8">
        <f t="shared" si="19"/>
        <v>7.204533910765365E-3</v>
      </c>
      <c r="I143" s="8">
        <f t="shared" si="19"/>
        <v>1.4823428770016307E-2</v>
      </c>
      <c r="J143" s="8">
        <f t="shared" si="19"/>
        <v>6.4025449782126338E-3</v>
      </c>
      <c r="K143" s="8">
        <f t="shared" si="19"/>
        <v>4.7584676664795362E-3</v>
      </c>
      <c r="L143" s="8">
        <f t="shared" si="19"/>
        <v>1.367391130002406E-2</v>
      </c>
      <c r="M143" s="8">
        <f t="shared" si="19"/>
        <v>3.2480551768385595E-3</v>
      </c>
      <c r="N143" s="8">
        <f t="shared" si="19"/>
        <v>8.8713342422541239E-2</v>
      </c>
      <c r="O143" s="8">
        <f t="shared" si="19"/>
        <v>2.365867351030556E-3</v>
      </c>
      <c r="P143" s="8">
        <f t="shared" si="19"/>
        <v>2.7428021493303392E-2</v>
      </c>
      <c r="Q143" s="8">
        <f t="shared" si="19"/>
        <v>7.0040366776271817E-3</v>
      </c>
      <c r="R143" s="8">
        <f t="shared" si="19"/>
        <v>6.9706204721041512E-2</v>
      </c>
      <c r="S143" s="8">
        <f t="shared" si="19"/>
        <v>5.1728286149651135E-3</v>
      </c>
      <c r="T143" s="8">
        <f t="shared" si="19"/>
        <v>4.4243056112492317E-3</v>
      </c>
      <c r="U143" s="8">
        <f t="shared" si="19"/>
        <v>1.2430828454567326E-2</v>
      </c>
      <c r="V143" s="8">
        <f t="shared" si="19"/>
        <v>3.9832116983452293E-3</v>
      </c>
      <c r="W143" s="8">
        <f t="shared" si="19"/>
        <v>6.6832411046060898E-3</v>
      </c>
      <c r="X143" s="8">
        <f t="shared" si="19"/>
        <v>1.8579410270804929E-3</v>
      </c>
      <c r="Y143" s="8">
        <f t="shared" si="19"/>
        <v>1.9782393669634025E-3</v>
      </c>
    </row>
    <row r="144" spans="1:25" s="1" customFormat="1" ht="5.0999999999999996" customHeight="1" x14ac:dyDescent="0.15">
      <c r="B144" s="1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s="1" customFormat="1" ht="9.9499999999999993" customHeight="1" x14ac:dyDescent="0.15">
      <c r="A145" s="3" t="s">
        <v>85</v>
      </c>
      <c r="B145" s="1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s="1" customFormat="1" ht="9.9499999999999993" customHeight="1" x14ac:dyDescent="0.15">
      <c r="B146" s="10" t="s">
        <v>82</v>
      </c>
      <c r="C146" s="4">
        <v>738</v>
      </c>
      <c r="D146" s="4">
        <v>600</v>
      </c>
      <c r="E146" s="4">
        <v>71093</v>
      </c>
      <c r="F146" s="4">
        <v>1617</v>
      </c>
      <c r="G146" s="4">
        <v>366</v>
      </c>
      <c r="H146" s="4">
        <v>759</v>
      </c>
      <c r="I146" s="4">
        <v>1909</v>
      </c>
      <c r="J146" s="4">
        <v>905</v>
      </c>
      <c r="K146" s="4">
        <v>454</v>
      </c>
      <c r="L146" s="4">
        <v>905</v>
      </c>
      <c r="M146" s="4">
        <v>400</v>
      </c>
      <c r="N146" s="4">
        <v>10615</v>
      </c>
      <c r="O146" s="4">
        <v>247</v>
      </c>
      <c r="P146" s="4">
        <v>2444</v>
      </c>
      <c r="Q146" s="4">
        <v>813</v>
      </c>
      <c r="R146" s="4">
        <v>3434</v>
      </c>
      <c r="S146" s="4">
        <v>554</v>
      </c>
      <c r="T146" s="4">
        <v>398</v>
      </c>
      <c r="U146" s="4">
        <v>834</v>
      </c>
      <c r="V146" s="4">
        <v>389</v>
      </c>
      <c r="W146" s="4">
        <v>433</v>
      </c>
      <c r="X146" s="4">
        <v>98</v>
      </c>
      <c r="Y146" s="4">
        <v>172</v>
      </c>
    </row>
    <row r="147" spans="1:25" s="1" customFormat="1" ht="9.9499999999999993" customHeight="1" x14ac:dyDescent="0.15">
      <c r="A147" s="6" t="s">
        <v>162</v>
      </c>
      <c r="B147" s="10"/>
      <c r="C147" s="4">
        <v>738</v>
      </c>
      <c r="D147" s="4">
        <v>600</v>
      </c>
      <c r="E147" s="4">
        <v>71093</v>
      </c>
      <c r="F147" s="4">
        <v>1617</v>
      </c>
      <c r="G147" s="4">
        <v>366</v>
      </c>
      <c r="H147" s="4">
        <v>759</v>
      </c>
      <c r="I147" s="4">
        <v>1909</v>
      </c>
      <c r="J147" s="4">
        <v>905</v>
      </c>
      <c r="K147" s="4">
        <v>454</v>
      </c>
      <c r="L147" s="4">
        <v>905</v>
      </c>
      <c r="M147" s="4">
        <v>400</v>
      </c>
      <c r="N147" s="4">
        <v>10615</v>
      </c>
      <c r="O147" s="4">
        <v>247</v>
      </c>
      <c r="P147" s="4">
        <v>2444</v>
      </c>
      <c r="Q147" s="4">
        <v>813</v>
      </c>
      <c r="R147" s="4">
        <v>3434</v>
      </c>
      <c r="S147" s="4">
        <v>554</v>
      </c>
      <c r="T147" s="4">
        <v>398</v>
      </c>
      <c r="U147" s="4">
        <v>834</v>
      </c>
      <c r="V147" s="4">
        <v>389</v>
      </c>
      <c r="W147" s="4">
        <v>433</v>
      </c>
      <c r="X147" s="4">
        <v>98</v>
      </c>
      <c r="Y147" s="4">
        <v>172</v>
      </c>
    </row>
    <row r="148" spans="1:25" s="7" customFormat="1" ht="9.9499999999999993" customHeight="1" x14ac:dyDescent="0.15">
      <c r="B148" s="11" t="s">
        <v>163</v>
      </c>
      <c r="C148" s="8">
        <f t="shared" ref="C148:Y148" si="20">C147/ 100179</f>
        <v>7.3668134040068278E-3</v>
      </c>
      <c r="D148" s="8">
        <f t="shared" si="20"/>
        <v>5.9892791902494535E-3</v>
      </c>
      <c r="E148" s="8">
        <f t="shared" si="20"/>
        <v>0.709659709120674</v>
      </c>
      <c r="F148" s="8">
        <f t="shared" si="20"/>
        <v>1.6141107417722279E-2</v>
      </c>
      <c r="G148" s="8">
        <f t="shared" si="20"/>
        <v>3.6534603060521666E-3</v>
      </c>
      <c r="H148" s="8">
        <f t="shared" si="20"/>
        <v>7.5764381756655589E-3</v>
      </c>
      <c r="I148" s="8">
        <f t="shared" si="20"/>
        <v>1.9055889956977011E-2</v>
      </c>
      <c r="J148" s="8">
        <f t="shared" si="20"/>
        <v>9.033829445292926E-3</v>
      </c>
      <c r="K148" s="8">
        <f t="shared" si="20"/>
        <v>4.5318879206220864E-3</v>
      </c>
      <c r="L148" s="8">
        <f t="shared" si="20"/>
        <v>9.033829445292926E-3</v>
      </c>
      <c r="M148" s="8">
        <f t="shared" si="20"/>
        <v>3.9928527934996356E-3</v>
      </c>
      <c r="N148" s="8">
        <f t="shared" si="20"/>
        <v>0.10596033100749658</v>
      </c>
      <c r="O148" s="8">
        <f t="shared" si="20"/>
        <v>2.4655865999860249E-3</v>
      </c>
      <c r="P148" s="8">
        <f t="shared" si="20"/>
        <v>2.4396330568282772E-2</v>
      </c>
      <c r="Q148" s="8">
        <f t="shared" si="20"/>
        <v>8.1154733027880097E-3</v>
      </c>
      <c r="R148" s="8">
        <f t="shared" si="20"/>
        <v>3.4278641232194373E-2</v>
      </c>
      <c r="S148" s="8">
        <f t="shared" si="20"/>
        <v>5.5301011189969954E-3</v>
      </c>
      <c r="T148" s="8">
        <f t="shared" si="20"/>
        <v>3.9728885295321377E-3</v>
      </c>
      <c r="U148" s="8">
        <f t="shared" si="20"/>
        <v>8.32509807444674E-3</v>
      </c>
      <c r="V148" s="8">
        <f t="shared" si="20"/>
        <v>3.8830493416783956E-3</v>
      </c>
      <c r="W148" s="8">
        <f t="shared" si="20"/>
        <v>4.3222631489633553E-3</v>
      </c>
      <c r="X148" s="8">
        <f t="shared" si="20"/>
        <v>9.7824893440741074E-4</v>
      </c>
      <c r="Y148" s="8">
        <f t="shared" si="20"/>
        <v>1.7169267012048432E-3</v>
      </c>
    </row>
    <row r="149" spans="1:25" s="1" customFormat="1" ht="5.0999999999999996" customHeight="1" x14ac:dyDescent="0.15">
      <c r="B149" s="1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1" customFormat="1" ht="9.9499999999999993" customHeight="1" x14ac:dyDescent="0.15">
      <c r="A150" s="3" t="s">
        <v>87</v>
      </c>
      <c r="B150" s="12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1" customFormat="1" ht="9.9499999999999993" customHeight="1" x14ac:dyDescent="0.15">
      <c r="B151" s="10" t="s">
        <v>86</v>
      </c>
      <c r="C151" s="4">
        <v>15</v>
      </c>
      <c r="D151" s="4">
        <v>13</v>
      </c>
      <c r="E151" s="4">
        <v>741</v>
      </c>
      <c r="F151" s="4">
        <v>33</v>
      </c>
      <c r="G151" s="4">
        <v>2</v>
      </c>
      <c r="H151" s="4">
        <v>8</v>
      </c>
      <c r="I151" s="4">
        <v>211</v>
      </c>
      <c r="J151" s="4">
        <v>229</v>
      </c>
      <c r="K151" s="4">
        <v>39</v>
      </c>
      <c r="L151" s="4">
        <v>42</v>
      </c>
      <c r="M151" s="4">
        <v>43</v>
      </c>
      <c r="N151" s="4">
        <v>783</v>
      </c>
      <c r="O151" s="4">
        <v>12</v>
      </c>
      <c r="P151" s="4">
        <v>296</v>
      </c>
      <c r="Q151" s="4">
        <v>62</v>
      </c>
      <c r="R151" s="4">
        <v>363</v>
      </c>
      <c r="S151" s="4">
        <v>16</v>
      </c>
      <c r="T151" s="4">
        <v>10</v>
      </c>
      <c r="U151" s="4">
        <v>20</v>
      </c>
      <c r="V151" s="4">
        <v>7</v>
      </c>
      <c r="W151" s="4">
        <v>4</v>
      </c>
      <c r="X151" s="4">
        <v>8</v>
      </c>
      <c r="Y151" s="4">
        <v>0</v>
      </c>
    </row>
    <row r="152" spans="1:25" s="1" customFormat="1" ht="9.9499999999999993" customHeight="1" x14ac:dyDescent="0.15">
      <c r="B152" s="10" t="s">
        <v>66</v>
      </c>
      <c r="C152" s="4">
        <v>207</v>
      </c>
      <c r="D152" s="4">
        <v>135</v>
      </c>
      <c r="E152" s="4">
        <v>25673</v>
      </c>
      <c r="F152" s="4">
        <v>1186</v>
      </c>
      <c r="G152" s="4">
        <v>211</v>
      </c>
      <c r="H152" s="4">
        <v>448</v>
      </c>
      <c r="I152" s="4">
        <v>1516</v>
      </c>
      <c r="J152" s="4">
        <v>4090</v>
      </c>
      <c r="K152" s="4">
        <v>709</v>
      </c>
      <c r="L152" s="4">
        <v>354</v>
      </c>
      <c r="M152" s="4">
        <v>153</v>
      </c>
      <c r="N152" s="4">
        <v>13013</v>
      </c>
      <c r="O152" s="4">
        <v>235</v>
      </c>
      <c r="P152" s="4">
        <v>4483</v>
      </c>
      <c r="Q152" s="4">
        <v>1073</v>
      </c>
      <c r="R152" s="4">
        <v>3680</v>
      </c>
      <c r="S152" s="4">
        <v>183</v>
      </c>
      <c r="T152" s="4">
        <v>142</v>
      </c>
      <c r="U152" s="4">
        <v>603</v>
      </c>
      <c r="V152" s="4">
        <v>123</v>
      </c>
      <c r="W152" s="4">
        <v>179</v>
      </c>
      <c r="X152" s="4">
        <v>118</v>
      </c>
      <c r="Y152" s="4">
        <v>23</v>
      </c>
    </row>
    <row r="153" spans="1:25" s="1" customFormat="1" ht="9.9499999999999993" customHeight="1" x14ac:dyDescent="0.15">
      <c r="A153" s="6" t="s">
        <v>162</v>
      </c>
      <c r="B153" s="10"/>
      <c r="C153" s="4">
        <v>222</v>
      </c>
      <c r="D153" s="4">
        <v>148</v>
      </c>
      <c r="E153" s="4">
        <v>26414</v>
      </c>
      <c r="F153" s="4">
        <v>1219</v>
      </c>
      <c r="G153" s="4">
        <v>213</v>
      </c>
      <c r="H153" s="4">
        <v>456</v>
      </c>
      <c r="I153" s="4">
        <v>1727</v>
      </c>
      <c r="J153" s="4">
        <v>4319</v>
      </c>
      <c r="K153" s="4">
        <v>748</v>
      </c>
      <c r="L153" s="4">
        <v>396</v>
      </c>
      <c r="M153" s="4">
        <v>196</v>
      </c>
      <c r="N153" s="4">
        <v>13796</v>
      </c>
      <c r="O153" s="4">
        <v>247</v>
      </c>
      <c r="P153" s="4">
        <v>4779</v>
      </c>
      <c r="Q153" s="4">
        <v>1135</v>
      </c>
      <c r="R153" s="4">
        <v>4043</v>
      </c>
      <c r="S153" s="4">
        <v>199</v>
      </c>
      <c r="T153" s="4">
        <v>152</v>
      </c>
      <c r="U153" s="4">
        <v>623</v>
      </c>
      <c r="V153" s="4">
        <v>130</v>
      </c>
      <c r="W153" s="4">
        <v>183</v>
      </c>
      <c r="X153" s="4">
        <v>126</v>
      </c>
      <c r="Y153" s="4">
        <v>23</v>
      </c>
    </row>
    <row r="154" spans="1:25" s="7" customFormat="1" ht="9.9499999999999993" customHeight="1" x14ac:dyDescent="0.15">
      <c r="B154" s="11" t="s">
        <v>163</v>
      </c>
      <c r="C154" s="8">
        <f t="shared" ref="C154:Y154" si="21">C153/ 61494</f>
        <v>3.6101083032490976E-3</v>
      </c>
      <c r="D154" s="8">
        <f t="shared" si="21"/>
        <v>2.4067388688327317E-3</v>
      </c>
      <c r="E154" s="8">
        <f t="shared" si="21"/>
        <v>0.42953784109018767</v>
      </c>
      <c r="F154" s="8">
        <f t="shared" si="21"/>
        <v>1.9823072169642568E-2</v>
      </c>
      <c r="G154" s="8">
        <f t="shared" si="21"/>
        <v>3.4637525612254854E-3</v>
      </c>
      <c r="H154" s="8">
        <f t="shared" si="21"/>
        <v>7.4153575958630109E-3</v>
      </c>
      <c r="I154" s="8">
        <f t="shared" si="21"/>
        <v>2.8084040719419782E-2</v>
      </c>
      <c r="J154" s="8">
        <f t="shared" si="21"/>
        <v>7.0234494422220059E-2</v>
      </c>
      <c r="K154" s="8">
        <f t="shared" si="21"/>
        <v>1.2163788337073536E-2</v>
      </c>
      <c r="L154" s="8">
        <f t="shared" si="21"/>
        <v>6.4396526490389308E-3</v>
      </c>
      <c r="M154" s="8">
        <f t="shared" si="21"/>
        <v>3.1873028262919961E-3</v>
      </c>
      <c r="N154" s="8">
        <f t="shared" si="21"/>
        <v>0.22434709077308354</v>
      </c>
      <c r="O154" s="8">
        <f t="shared" si="21"/>
        <v>4.0166520310924644E-3</v>
      </c>
      <c r="P154" s="8">
        <f t="shared" si="21"/>
        <v>7.7714899014538E-2</v>
      </c>
      <c r="Q154" s="8">
        <f t="shared" si="21"/>
        <v>1.8457085244088855E-2</v>
      </c>
      <c r="R154" s="8">
        <f t="shared" si="21"/>
        <v>6.5746251666829278E-2</v>
      </c>
      <c r="S154" s="8">
        <f t="shared" si="21"/>
        <v>3.2360880736332E-3</v>
      </c>
      <c r="T154" s="8">
        <f t="shared" si="21"/>
        <v>2.4717858652876703E-3</v>
      </c>
      <c r="U154" s="8">
        <f t="shared" si="21"/>
        <v>1.0131069697856701E-2</v>
      </c>
      <c r="V154" s="8">
        <f t="shared" si="21"/>
        <v>2.1140273847855074E-3</v>
      </c>
      <c r="W154" s="8">
        <f t="shared" si="21"/>
        <v>2.9759000878134454E-3</v>
      </c>
      <c r="X154" s="8">
        <f t="shared" si="21"/>
        <v>2.0489803883305688E-3</v>
      </c>
      <c r="Y154" s="8">
        <f t="shared" si="21"/>
        <v>3.740202296158975E-4</v>
      </c>
    </row>
    <row r="155" spans="1:25" s="1" customFormat="1" ht="5.0999999999999996" customHeight="1" x14ac:dyDescent="0.15">
      <c r="B155" s="1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1" customFormat="1" ht="9.9499999999999993" customHeight="1" x14ac:dyDescent="0.15">
      <c r="A156" s="3" t="s">
        <v>89</v>
      </c>
      <c r="B156" s="1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1" customFormat="1" ht="9.9499999999999993" customHeight="1" x14ac:dyDescent="0.15">
      <c r="B157" s="10" t="s">
        <v>82</v>
      </c>
      <c r="C157" s="4">
        <v>208</v>
      </c>
      <c r="D157" s="4">
        <v>218</v>
      </c>
      <c r="E157" s="4">
        <v>25797</v>
      </c>
      <c r="F157" s="4">
        <v>451</v>
      </c>
      <c r="G157" s="4">
        <v>110</v>
      </c>
      <c r="H157" s="4">
        <v>208</v>
      </c>
      <c r="I157" s="4">
        <v>616</v>
      </c>
      <c r="J157" s="4">
        <v>393</v>
      </c>
      <c r="K157" s="4">
        <v>120</v>
      </c>
      <c r="L157" s="4">
        <v>223</v>
      </c>
      <c r="M157" s="4">
        <v>134</v>
      </c>
      <c r="N157" s="4">
        <v>4175</v>
      </c>
      <c r="O157" s="4">
        <v>104</v>
      </c>
      <c r="P157" s="4">
        <v>802</v>
      </c>
      <c r="Q157" s="4">
        <v>72</v>
      </c>
      <c r="R157" s="4">
        <v>1085</v>
      </c>
      <c r="S157" s="4">
        <v>203</v>
      </c>
      <c r="T157" s="4">
        <v>113</v>
      </c>
      <c r="U157" s="4">
        <v>266</v>
      </c>
      <c r="V157" s="4">
        <v>119</v>
      </c>
      <c r="W157" s="4">
        <v>117</v>
      </c>
      <c r="X157" s="4">
        <v>42</v>
      </c>
      <c r="Y157" s="4">
        <v>14</v>
      </c>
    </row>
    <row r="158" spans="1:25" s="1" customFormat="1" ht="9.9499999999999993" customHeight="1" x14ac:dyDescent="0.15">
      <c r="B158" s="10" t="s">
        <v>88</v>
      </c>
      <c r="C158" s="4">
        <v>580</v>
      </c>
      <c r="D158" s="4">
        <v>333</v>
      </c>
      <c r="E158" s="4">
        <v>55393</v>
      </c>
      <c r="F158" s="4">
        <v>1170</v>
      </c>
      <c r="G158" s="4">
        <v>305</v>
      </c>
      <c r="H158" s="4">
        <v>475</v>
      </c>
      <c r="I158" s="4">
        <v>1011</v>
      </c>
      <c r="J158" s="4">
        <v>2466</v>
      </c>
      <c r="K158" s="4">
        <v>319</v>
      </c>
      <c r="L158" s="4">
        <v>1002</v>
      </c>
      <c r="M158" s="4">
        <v>257</v>
      </c>
      <c r="N158" s="4">
        <v>8785</v>
      </c>
      <c r="O158" s="4">
        <v>207</v>
      </c>
      <c r="P158" s="4">
        <v>1388</v>
      </c>
      <c r="Q158" s="4">
        <v>74</v>
      </c>
      <c r="R158" s="4">
        <v>2159</v>
      </c>
      <c r="S158" s="4">
        <v>492</v>
      </c>
      <c r="T158" s="4">
        <v>174</v>
      </c>
      <c r="U158" s="4">
        <v>768</v>
      </c>
      <c r="V158" s="4">
        <v>247</v>
      </c>
      <c r="W158" s="4">
        <v>296</v>
      </c>
      <c r="X158" s="4">
        <v>78</v>
      </c>
      <c r="Y158" s="4">
        <v>28</v>
      </c>
    </row>
    <row r="159" spans="1:25" s="1" customFormat="1" ht="9.9499999999999993" customHeight="1" x14ac:dyDescent="0.15">
      <c r="A159" s="6" t="s">
        <v>162</v>
      </c>
      <c r="B159" s="10"/>
      <c r="C159" s="4">
        <v>788</v>
      </c>
      <c r="D159" s="4">
        <v>551</v>
      </c>
      <c r="E159" s="4">
        <v>81190</v>
      </c>
      <c r="F159" s="4">
        <v>1621</v>
      </c>
      <c r="G159" s="4">
        <v>415</v>
      </c>
      <c r="H159" s="4">
        <v>683</v>
      </c>
      <c r="I159" s="4">
        <v>1627</v>
      </c>
      <c r="J159" s="4">
        <v>2859</v>
      </c>
      <c r="K159" s="4">
        <v>439</v>
      </c>
      <c r="L159" s="4">
        <v>1225</v>
      </c>
      <c r="M159" s="4">
        <v>391</v>
      </c>
      <c r="N159" s="4">
        <v>12960</v>
      </c>
      <c r="O159" s="4">
        <v>311</v>
      </c>
      <c r="P159" s="4">
        <v>2190</v>
      </c>
      <c r="Q159" s="4">
        <v>146</v>
      </c>
      <c r="R159" s="4">
        <v>3244</v>
      </c>
      <c r="S159" s="4">
        <v>695</v>
      </c>
      <c r="T159" s="4">
        <v>287</v>
      </c>
      <c r="U159" s="4">
        <v>1034</v>
      </c>
      <c r="V159" s="4">
        <v>366</v>
      </c>
      <c r="W159" s="4">
        <v>413</v>
      </c>
      <c r="X159" s="4">
        <v>120</v>
      </c>
      <c r="Y159" s="4">
        <v>42</v>
      </c>
    </row>
    <row r="160" spans="1:25" s="7" customFormat="1" ht="9.9499999999999993" customHeight="1" x14ac:dyDescent="0.15">
      <c r="B160" s="11" t="s">
        <v>163</v>
      </c>
      <c r="C160" s="8">
        <f t="shared" ref="C160:Y160" si="22">C159/ 113613</f>
        <v>6.9358260058267982E-3</v>
      </c>
      <c r="D160" s="8">
        <f t="shared" si="22"/>
        <v>4.8497971182875198E-3</v>
      </c>
      <c r="E160" s="8">
        <f t="shared" si="22"/>
        <v>0.71461892565111385</v>
      </c>
      <c r="F160" s="8">
        <f t="shared" si="22"/>
        <v>1.4267733445996496E-2</v>
      </c>
      <c r="G160" s="8">
        <f t="shared" si="22"/>
        <v>3.6527510056067526E-3</v>
      </c>
      <c r="H160" s="8">
        <f t="shared" si="22"/>
        <v>6.0116359923600296E-3</v>
      </c>
      <c r="I160" s="8">
        <f t="shared" si="22"/>
        <v>1.4320544303908883E-2</v>
      </c>
      <c r="J160" s="8">
        <f t="shared" si="22"/>
        <v>2.5164373795252305E-2</v>
      </c>
      <c r="K160" s="8">
        <f t="shared" si="22"/>
        <v>3.8639944372562997E-3</v>
      </c>
      <c r="L160" s="8">
        <f t="shared" si="22"/>
        <v>1.0782216823778969E-2</v>
      </c>
      <c r="M160" s="8">
        <f t="shared" si="22"/>
        <v>3.4415075739572054E-3</v>
      </c>
      <c r="N160" s="8">
        <f t="shared" si="22"/>
        <v>0.11407145309075546</v>
      </c>
      <c r="O160" s="8">
        <f t="shared" si="22"/>
        <v>2.7373628017920482E-3</v>
      </c>
      <c r="P160" s="8">
        <f t="shared" si="22"/>
        <v>1.9275963138021178E-2</v>
      </c>
      <c r="Q160" s="8">
        <f t="shared" si="22"/>
        <v>1.2850642092014119E-3</v>
      </c>
      <c r="R160" s="8">
        <f t="shared" si="22"/>
        <v>2.8553070511297123E-2</v>
      </c>
      <c r="S160" s="8">
        <f t="shared" si="22"/>
        <v>6.1172577081848025E-3</v>
      </c>
      <c r="T160" s="8">
        <f t="shared" si="22"/>
        <v>2.5261193701425011E-3</v>
      </c>
      <c r="U160" s="8">
        <f t="shared" si="22"/>
        <v>9.1010711802346558E-3</v>
      </c>
      <c r="V160" s="8">
        <f t="shared" si="22"/>
        <v>3.2214623326555941E-3</v>
      </c>
      <c r="W160" s="8">
        <f t="shared" si="22"/>
        <v>3.635147386302624E-3</v>
      </c>
      <c r="X160" s="8">
        <f t="shared" si="22"/>
        <v>1.0562171582477358E-3</v>
      </c>
      <c r="Y160" s="8">
        <f t="shared" si="22"/>
        <v>3.6967600538670751E-4</v>
      </c>
    </row>
    <row r="161" spans="1:25" s="1" customFormat="1" ht="5.0999999999999996" customHeight="1" x14ac:dyDescent="0.15">
      <c r="B161" s="1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1" customFormat="1" ht="9.9499999999999993" customHeight="1" x14ac:dyDescent="0.15">
      <c r="A162" s="3" t="s">
        <v>90</v>
      </c>
      <c r="B162" s="1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1" customFormat="1" ht="9.9499999999999993" customHeight="1" x14ac:dyDescent="0.15">
      <c r="B163" s="10" t="s">
        <v>76</v>
      </c>
      <c r="C163" s="4">
        <v>311</v>
      </c>
      <c r="D163" s="4">
        <v>239</v>
      </c>
      <c r="E163" s="4">
        <v>25243</v>
      </c>
      <c r="F163" s="4">
        <v>922</v>
      </c>
      <c r="G163" s="4">
        <v>378</v>
      </c>
      <c r="H163" s="4">
        <v>379</v>
      </c>
      <c r="I163" s="4">
        <v>745</v>
      </c>
      <c r="J163" s="4">
        <v>305</v>
      </c>
      <c r="K163" s="4">
        <v>366</v>
      </c>
      <c r="L163" s="4">
        <v>779</v>
      </c>
      <c r="M163" s="4">
        <v>159</v>
      </c>
      <c r="N163" s="4">
        <v>4440</v>
      </c>
      <c r="O163" s="4">
        <v>207</v>
      </c>
      <c r="P163" s="4">
        <v>1897</v>
      </c>
      <c r="Q163" s="4">
        <v>83</v>
      </c>
      <c r="R163" s="4">
        <v>1970</v>
      </c>
      <c r="S163" s="4">
        <v>281</v>
      </c>
      <c r="T163" s="4">
        <v>124</v>
      </c>
      <c r="U163" s="4">
        <v>389</v>
      </c>
      <c r="V163" s="4">
        <v>142</v>
      </c>
      <c r="W163" s="4">
        <v>204</v>
      </c>
      <c r="X163" s="4">
        <v>83</v>
      </c>
      <c r="Y163" s="4">
        <v>23</v>
      </c>
    </row>
    <row r="164" spans="1:25" s="1" customFormat="1" ht="9.9499999999999993" customHeight="1" x14ac:dyDescent="0.15">
      <c r="B164" s="10" t="s">
        <v>88</v>
      </c>
      <c r="C164" s="4">
        <v>264</v>
      </c>
      <c r="D164" s="4">
        <v>124</v>
      </c>
      <c r="E164" s="4">
        <v>16960</v>
      </c>
      <c r="F164" s="4">
        <v>553</v>
      </c>
      <c r="G164" s="4">
        <v>212</v>
      </c>
      <c r="H164" s="4">
        <v>318</v>
      </c>
      <c r="I164" s="4">
        <v>661</v>
      </c>
      <c r="J164" s="4">
        <v>310</v>
      </c>
      <c r="K164" s="4">
        <v>285</v>
      </c>
      <c r="L164" s="4">
        <v>611</v>
      </c>
      <c r="M164" s="4">
        <v>179</v>
      </c>
      <c r="N164" s="4">
        <v>3114</v>
      </c>
      <c r="O164" s="4">
        <v>165</v>
      </c>
      <c r="P164" s="4">
        <v>2013</v>
      </c>
      <c r="Q164" s="4">
        <v>66</v>
      </c>
      <c r="R164" s="4">
        <v>1468</v>
      </c>
      <c r="S164" s="4">
        <v>191</v>
      </c>
      <c r="T164" s="4">
        <v>94</v>
      </c>
      <c r="U164" s="4">
        <v>351</v>
      </c>
      <c r="V164" s="4">
        <v>133</v>
      </c>
      <c r="W164" s="4">
        <v>103</v>
      </c>
      <c r="X164" s="4">
        <v>40</v>
      </c>
      <c r="Y164" s="4">
        <v>27</v>
      </c>
    </row>
    <row r="165" spans="1:25" s="1" customFormat="1" ht="9.9499999999999993" customHeight="1" x14ac:dyDescent="0.15">
      <c r="A165" s="6" t="s">
        <v>162</v>
      </c>
      <c r="B165" s="10"/>
      <c r="C165" s="4">
        <v>575</v>
      </c>
      <c r="D165" s="4">
        <v>363</v>
      </c>
      <c r="E165" s="4">
        <v>42203</v>
      </c>
      <c r="F165" s="4">
        <v>1475</v>
      </c>
      <c r="G165" s="4">
        <v>590</v>
      </c>
      <c r="H165" s="4">
        <v>697</v>
      </c>
      <c r="I165" s="4">
        <v>1406</v>
      </c>
      <c r="J165" s="4">
        <v>615</v>
      </c>
      <c r="K165" s="4">
        <v>651</v>
      </c>
      <c r="L165" s="4">
        <v>1390</v>
      </c>
      <c r="M165" s="4">
        <v>338</v>
      </c>
      <c r="N165" s="4">
        <v>7554</v>
      </c>
      <c r="O165" s="4">
        <v>372</v>
      </c>
      <c r="P165" s="4">
        <v>3910</v>
      </c>
      <c r="Q165" s="4">
        <v>149</v>
      </c>
      <c r="R165" s="4">
        <v>3438</v>
      </c>
      <c r="S165" s="4">
        <v>472</v>
      </c>
      <c r="T165" s="4">
        <v>218</v>
      </c>
      <c r="U165" s="4">
        <v>740</v>
      </c>
      <c r="V165" s="4">
        <v>275</v>
      </c>
      <c r="W165" s="4">
        <v>307</v>
      </c>
      <c r="X165" s="4">
        <v>123</v>
      </c>
      <c r="Y165" s="4">
        <v>50</v>
      </c>
    </row>
    <row r="166" spans="1:25" s="7" customFormat="1" ht="9.9499999999999993" customHeight="1" x14ac:dyDescent="0.15">
      <c r="B166" s="11" t="s">
        <v>163</v>
      </c>
      <c r="C166" s="8">
        <f t="shared" ref="C166:Y166" si="23">C165/ 67913</f>
        <v>8.4667147674230264E-3</v>
      </c>
      <c r="D166" s="8">
        <f t="shared" si="23"/>
        <v>5.3450738444774937E-3</v>
      </c>
      <c r="E166" s="8">
        <f t="shared" si="23"/>
        <v>0.62142741448618088</v>
      </c>
      <c r="F166" s="8">
        <f t="shared" si="23"/>
        <v>2.1718963968606893E-2</v>
      </c>
      <c r="G166" s="8">
        <f t="shared" si="23"/>
        <v>8.687585587442757E-3</v>
      </c>
      <c r="H166" s="8">
        <f t="shared" si="23"/>
        <v>1.0263130770250173E-2</v>
      </c>
      <c r="I166" s="8">
        <f t="shared" si="23"/>
        <v>2.070295819651613E-2</v>
      </c>
      <c r="J166" s="8">
        <f t="shared" si="23"/>
        <v>9.0557036208089754E-3</v>
      </c>
      <c r="K166" s="8">
        <f t="shared" si="23"/>
        <v>9.5857935888563305E-3</v>
      </c>
      <c r="L166" s="8">
        <f t="shared" si="23"/>
        <v>2.0467362655161751E-2</v>
      </c>
      <c r="M166" s="8">
        <f t="shared" si="23"/>
        <v>4.9769558111112744E-3</v>
      </c>
      <c r="N166" s="8">
        <f t="shared" si="23"/>
        <v>0.1112305449619366</v>
      </c>
      <c r="O166" s="8">
        <f t="shared" si="23"/>
        <v>5.4775963364893316E-3</v>
      </c>
      <c r="P166" s="8">
        <f t="shared" si="23"/>
        <v>5.7573660418476579E-2</v>
      </c>
      <c r="Q166" s="8">
        <f t="shared" si="23"/>
        <v>2.1939834788626627E-3</v>
      </c>
      <c r="R166" s="8">
        <f t="shared" si="23"/>
        <v>5.0623591948522374E-2</v>
      </c>
      <c r="S166" s="8">
        <f t="shared" si="23"/>
        <v>6.950068469954206E-3</v>
      </c>
      <c r="T166" s="8">
        <f t="shared" si="23"/>
        <v>3.2099892509534259E-3</v>
      </c>
      <c r="U166" s="8">
        <f t="shared" si="23"/>
        <v>1.0896293787640069E-2</v>
      </c>
      <c r="V166" s="8">
        <f t="shared" si="23"/>
        <v>4.049298367028404E-3</v>
      </c>
      <c r="W166" s="8">
        <f t="shared" si="23"/>
        <v>4.5204894497371641E-3</v>
      </c>
      <c r="X166" s="8">
        <f t="shared" si="23"/>
        <v>1.8111407241617953E-3</v>
      </c>
      <c r="Y166" s="8">
        <f t="shared" si="23"/>
        <v>7.362360667324371E-4</v>
      </c>
    </row>
    <row r="167" spans="1:25" s="1" customFormat="1" ht="5.0999999999999996" customHeight="1" x14ac:dyDescent="0.15">
      <c r="B167" s="1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s="1" customFormat="1" ht="9.9499999999999993" customHeight="1" x14ac:dyDescent="0.15">
      <c r="A168" s="3" t="s">
        <v>91</v>
      </c>
      <c r="B168" s="1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1" customFormat="1" ht="9.9499999999999993" customHeight="1" x14ac:dyDescent="0.15">
      <c r="B169" s="10" t="s">
        <v>88</v>
      </c>
      <c r="C169" s="4">
        <v>609</v>
      </c>
      <c r="D169" s="4">
        <v>375</v>
      </c>
      <c r="E169" s="4">
        <v>43362</v>
      </c>
      <c r="F169" s="4">
        <v>1501</v>
      </c>
      <c r="G169" s="4">
        <v>454</v>
      </c>
      <c r="H169" s="4">
        <v>606</v>
      </c>
      <c r="I169" s="4">
        <v>2021</v>
      </c>
      <c r="J169" s="4">
        <v>1669</v>
      </c>
      <c r="K169" s="4">
        <v>1007</v>
      </c>
      <c r="L169" s="4">
        <v>850</v>
      </c>
      <c r="M169" s="4">
        <v>594</v>
      </c>
      <c r="N169" s="4">
        <v>5882</v>
      </c>
      <c r="O169" s="4">
        <v>954</v>
      </c>
      <c r="P169" s="4">
        <v>1888</v>
      </c>
      <c r="Q169" s="4">
        <v>183</v>
      </c>
      <c r="R169" s="4">
        <v>2573</v>
      </c>
      <c r="S169" s="4">
        <v>432</v>
      </c>
      <c r="T169" s="4">
        <v>245</v>
      </c>
      <c r="U169" s="4">
        <v>1072</v>
      </c>
      <c r="V169" s="4">
        <v>325</v>
      </c>
      <c r="W169" s="4">
        <v>379</v>
      </c>
      <c r="X169" s="4">
        <v>96</v>
      </c>
      <c r="Y169" s="4">
        <v>59</v>
      </c>
    </row>
    <row r="170" spans="1:25" s="1" customFormat="1" ht="9.9499999999999993" customHeight="1" x14ac:dyDescent="0.15">
      <c r="A170" s="6" t="s">
        <v>162</v>
      </c>
      <c r="B170" s="10"/>
      <c r="C170" s="4">
        <v>609</v>
      </c>
      <c r="D170" s="4">
        <v>375</v>
      </c>
      <c r="E170" s="4">
        <v>43362</v>
      </c>
      <c r="F170" s="4">
        <v>1501</v>
      </c>
      <c r="G170" s="4">
        <v>454</v>
      </c>
      <c r="H170" s="4">
        <v>606</v>
      </c>
      <c r="I170" s="4">
        <v>2021</v>
      </c>
      <c r="J170" s="4">
        <v>1669</v>
      </c>
      <c r="K170" s="4">
        <v>1007</v>
      </c>
      <c r="L170" s="4">
        <v>850</v>
      </c>
      <c r="M170" s="4">
        <v>594</v>
      </c>
      <c r="N170" s="4">
        <v>5882</v>
      </c>
      <c r="O170" s="4">
        <v>954</v>
      </c>
      <c r="P170" s="4">
        <v>1888</v>
      </c>
      <c r="Q170" s="4">
        <v>183</v>
      </c>
      <c r="R170" s="4">
        <v>2573</v>
      </c>
      <c r="S170" s="4">
        <v>432</v>
      </c>
      <c r="T170" s="4">
        <v>245</v>
      </c>
      <c r="U170" s="4">
        <v>1072</v>
      </c>
      <c r="V170" s="4">
        <v>325</v>
      </c>
      <c r="W170" s="4">
        <v>379</v>
      </c>
      <c r="X170" s="4">
        <v>96</v>
      </c>
      <c r="Y170" s="4">
        <v>59</v>
      </c>
    </row>
    <row r="171" spans="1:25" s="7" customFormat="1" ht="9.9499999999999993" customHeight="1" x14ac:dyDescent="0.15">
      <c r="B171" s="11" t="s">
        <v>163</v>
      </c>
      <c r="C171" s="8">
        <f t="shared" ref="C171:Y171" si="24">C170/ 67137</f>
        <v>9.0710040663121681E-3</v>
      </c>
      <c r="D171" s="8">
        <f t="shared" si="24"/>
        <v>5.5855936368917293E-3</v>
      </c>
      <c r="E171" s="8">
        <f t="shared" si="24"/>
        <v>0.64587336342106438</v>
      </c>
      <c r="F171" s="8">
        <f t="shared" si="24"/>
        <v>2.2357269463931961E-2</v>
      </c>
      <c r="G171" s="8">
        <f t="shared" si="24"/>
        <v>6.7622920297302535E-3</v>
      </c>
      <c r="H171" s="8">
        <f t="shared" si="24"/>
        <v>9.0263193172170336E-3</v>
      </c>
      <c r="I171" s="8">
        <f t="shared" si="24"/>
        <v>3.0102625973755157E-2</v>
      </c>
      <c r="J171" s="8">
        <f t="shared" si="24"/>
        <v>2.4859615413259456E-2</v>
      </c>
      <c r="K171" s="8">
        <f t="shared" si="24"/>
        <v>1.4999180779599922E-2</v>
      </c>
      <c r="L171" s="8">
        <f t="shared" si="24"/>
        <v>1.266067891028792E-2</v>
      </c>
      <c r="M171" s="8">
        <f t="shared" si="24"/>
        <v>8.8475803208364987E-3</v>
      </c>
      <c r="N171" s="8">
        <f t="shared" si="24"/>
        <v>8.7611898059192395E-2</v>
      </c>
      <c r="O171" s="8">
        <f t="shared" si="24"/>
        <v>1.4209750212252558E-2</v>
      </c>
      <c r="P171" s="8">
        <f t="shared" si="24"/>
        <v>2.8121602097204223E-2</v>
      </c>
      <c r="Q171" s="8">
        <f t="shared" si="24"/>
        <v>2.7257696948031636E-3</v>
      </c>
      <c r="R171" s="8">
        <f t="shared" si="24"/>
        <v>3.8324619807259784E-2</v>
      </c>
      <c r="S171" s="8">
        <f t="shared" si="24"/>
        <v>6.4346038696992715E-3</v>
      </c>
      <c r="T171" s="8">
        <f t="shared" si="24"/>
        <v>3.6492545094359294E-3</v>
      </c>
      <c r="U171" s="8">
        <f t="shared" si="24"/>
        <v>1.5967350343327823E-2</v>
      </c>
      <c r="V171" s="8">
        <f t="shared" si="24"/>
        <v>4.8408478186394988E-3</v>
      </c>
      <c r="W171" s="8">
        <f t="shared" si="24"/>
        <v>5.6451733023519073E-3</v>
      </c>
      <c r="X171" s="8">
        <f t="shared" si="24"/>
        <v>1.4299119710442826E-3</v>
      </c>
      <c r="Y171" s="8">
        <f t="shared" si="24"/>
        <v>8.7880006553763196E-4</v>
      </c>
    </row>
    <row r="172" spans="1:25" s="1" customFormat="1" ht="5.0999999999999996" customHeight="1" x14ac:dyDescent="0.15">
      <c r="B172" s="1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1" customFormat="1" ht="9.9499999999999993" customHeight="1" x14ac:dyDescent="0.15">
      <c r="A173" s="3" t="s">
        <v>92</v>
      </c>
      <c r="B173" s="1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1" customFormat="1" ht="9.9499999999999993" customHeight="1" x14ac:dyDescent="0.15">
      <c r="B174" s="10" t="s">
        <v>88</v>
      </c>
      <c r="C174" s="4">
        <v>621</v>
      </c>
      <c r="D174" s="4">
        <v>361</v>
      </c>
      <c r="E174" s="4">
        <v>48427</v>
      </c>
      <c r="F174" s="4">
        <v>1334</v>
      </c>
      <c r="G174" s="4">
        <v>480</v>
      </c>
      <c r="H174" s="4">
        <v>567</v>
      </c>
      <c r="I174" s="4">
        <v>2022</v>
      </c>
      <c r="J174" s="4">
        <v>1042</v>
      </c>
      <c r="K174" s="4">
        <v>850</v>
      </c>
      <c r="L174" s="4">
        <v>1062</v>
      </c>
      <c r="M174" s="4">
        <v>352</v>
      </c>
      <c r="N174" s="4">
        <v>6979</v>
      </c>
      <c r="O174" s="4">
        <v>672</v>
      </c>
      <c r="P174" s="4">
        <v>1305</v>
      </c>
      <c r="Q174" s="4">
        <v>109</v>
      </c>
      <c r="R174" s="4">
        <v>2550</v>
      </c>
      <c r="S174" s="4">
        <v>601</v>
      </c>
      <c r="T174" s="4">
        <v>249</v>
      </c>
      <c r="U174" s="4">
        <v>798</v>
      </c>
      <c r="V174" s="4">
        <v>265</v>
      </c>
      <c r="W174" s="4">
        <v>357</v>
      </c>
      <c r="X174" s="4">
        <v>100</v>
      </c>
      <c r="Y174" s="4">
        <v>41</v>
      </c>
    </row>
    <row r="175" spans="1:25" s="1" customFormat="1" ht="9.9499999999999993" customHeight="1" x14ac:dyDescent="0.15">
      <c r="A175" s="6" t="s">
        <v>162</v>
      </c>
      <c r="B175" s="10"/>
      <c r="C175" s="4">
        <v>621</v>
      </c>
      <c r="D175" s="4">
        <v>361</v>
      </c>
      <c r="E175" s="4">
        <v>48427</v>
      </c>
      <c r="F175" s="4">
        <v>1334</v>
      </c>
      <c r="G175" s="4">
        <v>480</v>
      </c>
      <c r="H175" s="4">
        <v>567</v>
      </c>
      <c r="I175" s="4">
        <v>2022</v>
      </c>
      <c r="J175" s="4">
        <v>1042</v>
      </c>
      <c r="K175" s="4">
        <v>850</v>
      </c>
      <c r="L175" s="4">
        <v>1062</v>
      </c>
      <c r="M175" s="4">
        <v>352</v>
      </c>
      <c r="N175" s="4">
        <v>6979</v>
      </c>
      <c r="O175" s="4">
        <v>672</v>
      </c>
      <c r="P175" s="4">
        <v>1305</v>
      </c>
      <c r="Q175" s="4">
        <v>109</v>
      </c>
      <c r="R175" s="4">
        <v>2550</v>
      </c>
      <c r="S175" s="4">
        <v>601</v>
      </c>
      <c r="T175" s="4">
        <v>249</v>
      </c>
      <c r="U175" s="4">
        <v>798</v>
      </c>
      <c r="V175" s="4">
        <v>265</v>
      </c>
      <c r="W175" s="4">
        <v>357</v>
      </c>
      <c r="X175" s="4">
        <v>100</v>
      </c>
      <c r="Y175" s="4">
        <v>41</v>
      </c>
    </row>
    <row r="176" spans="1:25" s="7" customFormat="1" ht="9.9499999999999993" customHeight="1" x14ac:dyDescent="0.15">
      <c r="B176" s="11" t="s">
        <v>163</v>
      </c>
      <c r="C176" s="8">
        <f t="shared" ref="C176:Y176" si="25">C175/ 71152</f>
        <v>8.7277940184393981E-3</v>
      </c>
      <c r="D176" s="8">
        <f t="shared" si="25"/>
        <v>5.0736451540364293E-3</v>
      </c>
      <c r="E176" s="8">
        <f t="shared" si="25"/>
        <v>0.68061333483247133</v>
      </c>
      <c r="F176" s="8">
        <f t="shared" si="25"/>
        <v>1.8748594558129075E-2</v>
      </c>
      <c r="G176" s="8">
        <f t="shared" si="25"/>
        <v>6.7461209804362491E-3</v>
      </c>
      <c r="H176" s="8">
        <f t="shared" si="25"/>
        <v>7.9688554081403188E-3</v>
      </c>
      <c r="I176" s="8">
        <f t="shared" si="25"/>
        <v>2.8418034630087699E-2</v>
      </c>
      <c r="J176" s="8">
        <f t="shared" si="25"/>
        <v>1.4644704295030357E-2</v>
      </c>
      <c r="K176" s="8">
        <f t="shared" si="25"/>
        <v>1.1946255902855857E-2</v>
      </c>
      <c r="L176" s="8">
        <f t="shared" si="25"/>
        <v>1.4925792669215201E-2</v>
      </c>
      <c r="M176" s="8">
        <f t="shared" si="25"/>
        <v>4.9471553856532497E-3</v>
      </c>
      <c r="N176" s="8">
        <f t="shared" si="25"/>
        <v>9.8085788171801219E-2</v>
      </c>
      <c r="O176" s="8">
        <f t="shared" si="25"/>
        <v>9.4445693726107494E-3</v>
      </c>
      <c r="P176" s="8">
        <f t="shared" si="25"/>
        <v>1.8341016415561052E-2</v>
      </c>
      <c r="Q176" s="8">
        <f t="shared" si="25"/>
        <v>1.5319316393073983E-3</v>
      </c>
      <c r="R176" s="8">
        <f t="shared" si="25"/>
        <v>3.5838767708567573E-2</v>
      </c>
      <c r="S176" s="8">
        <f t="shared" si="25"/>
        <v>8.446705644254553E-3</v>
      </c>
      <c r="T176" s="8">
        <f t="shared" si="25"/>
        <v>3.4995502586013041E-3</v>
      </c>
      <c r="U176" s="8">
        <f t="shared" si="25"/>
        <v>1.1215426129975264E-2</v>
      </c>
      <c r="V176" s="8">
        <f t="shared" si="25"/>
        <v>3.7244209579491792E-3</v>
      </c>
      <c r="W176" s="8">
        <f t="shared" si="25"/>
        <v>5.0174274791994601E-3</v>
      </c>
      <c r="X176" s="8">
        <f t="shared" si="25"/>
        <v>1.4054418709242185E-3</v>
      </c>
      <c r="Y176" s="8">
        <f t="shared" si="25"/>
        <v>5.7623116707892965E-4</v>
      </c>
    </row>
    <row r="177" spans="1:25" s="1" customFormat="1" ht="5.0999999999999996" customHeight="1" x14ac:dyDescent="0.15">
      <c r="B177" s="1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1" customFormat="1" ht="9.9499999999999993" customHeight="1" x14ac:dyDescent="0.15">
      <c r="A178" s="3" t="s">
        <v>93</v>
      </c>
      <c r="B178" s="1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1" customFormat="1" ht="9.9499999999999993" customHeight="1" x14ac:dyDescent="0.15">
      <c r="B179" s="10" t="s">
        <v>58</v>
      </c>
      <c r="C179" s="4">
        <v>89</v>
      </c>
      <c r="D179" s="4">
        <v>95</v>
      </c>
      <c r="E179" s="4">
        <v>6084</v>
      </c>
      <c r="F179" s="4">
        <v>339</v>
      </c>
      <c r="G179" s="4">
        <v>161</v>
      </c>
      <c r="H179" s="4">
        <v>132</v>
      </c>
      <c r="I179" s="4">
        <v>712</v>
      </c>
      <c r="J179" s="4">
        <v>723</v>
      </c>
      <c r="K179" s="4">
        <v>180</v>
      </c>
      <c r="L179" s="4">
        <v>173</v>
      </c>
      <c r="M179" s="4">
        <v>149</v>
      </c>
      <c r="N179" s="4">
        <v>2279</v>
      </c>
      <c r="O179" s="4">
        <v>253</v>
      </c>
      <c r="P179" s="4">
        <v>831</v>
      </c>
      <c r="Q179" s="4">
        <v>108</v>
      </c>
      <c r="R179" s="4">
        <v>943</v>
      </c>
      <c r="S179" s="4">
        <v>59</v>
      </c>
      <c r="T179" s="4">
        <v>101</v>
      </c>
      <c r="U179" s="4">
        <v>99</v>
      </c>
      <c r="V179" s="4">
        <v>64</v>
      </c>
      <c r="W179" s="4">
        <v>90</v>
      </c>
      <c r="X179" s="4">
        <v>40</v>
      </c>
      <c r="Y179" s="4">
        <v>16</v>
      </c>
    </row>
    <row r="180" spans="1:25" s="1" customFormat="1" ht="9.9499999999999993" customHeight="1" x14ac:dyDescent="0.15">
      <c r="B180" s="10" t="s">
        <v>60</v>
      </c>
      <c r="C180" s="4">
        <v>57</v>
      </c>
      <c r="D180" s="4">
        <v>93</v>
      </c>
      <c r="E180" s="4">
        <v>3274</v>
      </c>
      <c r="F180" s="4">
        <v>382</v>
      </c>
      <c r="G180" s="4">
        <v>140</v>
      </c>
      <c r="H180" s="4">
        <v>152</v>
      </c>
      <c r="I180" s="4">
        <v>861</v>
      </c>
      <c r="J180" s="4">
        <v>580</v>
      </c>
      <c r="K180" s="4">
        <v>264</v>
      </c>
      <c r="L180" s="4">
        <v>133</v>
      </c>
      <c r="M180" s="4">
        <v>182</v>
      </c>
      <c r="N180" s="4">
        <v>1723</v>
      </c>
      <c r="O180" s="4">
        <v>220</v>
      </c>
      <c r="P180" s="4">
        <v>451</v>
      </c>
      <c r="Q180" s="4">
        <v>69</v>
      </c>
      <c r="R180" s="4">
        <v>652</v>
      </c>
      <c r="S180" s="4">
        <v>44</v>
      </c>
      <c r="T180" s="4">
        <v>42</v>
      </c>
      <c r="U180" s="4">
        <v>42</v>
      </c>
      <c r="V180" s="4">
        <v>67</v>
      </c>
      <c r="W180" s="4">
        <v>121</v>
      </c>
      <c r="X180" s="4">
        <v>17</v>
      </c>
      <c r="Y180" s="4">
        <v>4</v>
      </c>
    </row>
    <row r="181" spans="1:25" s="1" customFormat="1" ht="9.9499999999999993" customHeight="1" x14ac:dyDescent="0.15">
      <c r="B181" s="10" t="s">
        <v>86</v>
      </c>
      <c r="C181" s="4">
        <v>164</v>
      </c>
      <c r="D181" s="4">
        <v>197</v>
      </c>
      <c r="E181" s="4">
        <v>9684</v>
      </c>
      <c r="F181" s="4">
        <v>653</v>
      </c>
      <c r="G181" s="4">
        <v>192</v>
      </c>
      <c r="H181" s="4">
        <v>252</v>
      </c>
      <c r="I181" s="4">
        <v>1367</v>
      </c>
      <c r="J181" s="4">
        <v>1602</v>
      </c>
      <c r="K181" s="4">
        <v>383</v>
      </c>
      <c r="L181" s="4">
        <v>304</v>
      </c>
      <c r="M181" s="4">
        <v>308</v>
      </c>
      <c r="N181" s="4">
        <v>4022</v>
      </c>
      <c r="O181" s="4">
        <v>370</v>
      </c>
      <c r="P181" s="4">
        <v>1416</v>
      </c>
      <c r="Q181" s="4">
        <v>134</v>
      </c>
      <c r="R181" s="4">
        <v>1851</v>
      </c>
      <c r="S181" s="4">
        <v>121</v>
      </c>
      <c r="T181" s="4">
        <v>128</v>
      </c>
      <c r="U181" s="4">
        <v>188</v>
      </c>
      <c r="V181" s="4">
        <v>79</v>
      </c>
      <c r="W181" s="4">
        <v>194</v>
      </c>
      <c r="X181" s="4">
        <v>50</v>
      </c>
      <c r="Y181" s="4">
        <v>22</v>
      </c>
    </row>
    <row r="182" spans="1:25" s="1" customFormat="1" ht="9.9499999999999993" customHeight="1" x14ac:dyDescent="0.15">
      <c r="A182" s="6" t="s">
        <v>162</v>
      </c>
      <c r="B182" s="10"/>
      <c r="C182" s="4">
        <v>310</v>
      </c>
      <c r="D182" s="4">
        <v>385</v>
      </c>
      <c r="E182" s="4">
        <v>19042</v>
      </c>
      <c r="F182" s="4">
        <v>1374</v>
      </c>
      <c r="G182" s="4">
        <v>493</v>
      </c>
      <c r="H182" s="4">
        <v>536</v>
      </c>
      <c r="I182" s="4">
        <v>2940</v>
      </c>
      <c r="J182" s="4">
        <v>2905</v>
      </c>
      <c r="K182" s="4">
        <v>827</v>
      </c>
      <c r="L182" s="4">
        <v>610</v>
      </c>
      <c r="M182" s="4">
        <v>639</v>
      </c>
      <c r="N182" s="4">
        <v>8024</v>
      </c>
      <c r="O182" s="4">
        <v>843</v>
      </c>
      <c r="P182" s="4">
        <v>2698</v>
      </c>
      <c r="Q182" s="4">
        <v>311</v>
      </c>
      <c r="R182" s="4">
        <v>3446</v>
      </c>
      <c r="S182" s="4">
        <v>224</v>
      </c>
      <c r="T182" s="4">
        <v>271</v>
      </c>
      <c r="U182" s="4">
        <v>329</v>
      </c>
      <c r="V182" s="4">
        <v>210</v>
      </c>
      <c r="W182" s="4">
        <v>405</v>
      </c>
      <c r="X182" s="4">
        <v>107</v>
      </c>
      <c r="Y182" s="4">
        <v>42</v>
      </c>
    </row>
    <row r="183" spans="1:25" s="7" customFormat="1" ht="9.9499999999999993" customHeight="1" x14ac:dyDescent="0.15">
      <c r="B183" s="11" t="s">
        <v>163</v>
      </c>
      <c r="C183" s="8">
        <f t="shared" ref="C183:Y183" si="26">C182/ 46971</f>
        <v>6.5998169083051244E-3</v>
      </c>
      <c r="D183" s="8">
        <f t="shared" si="26"/>
        <v>8.1965468054757198E-3</v>
      </c>
      <c r="E183" s="8">
        <f t="shared" si="26"/>
        <v>0.40539907602563285</v>
      </c>
      <c r="F183" s="8">
        <f t="shared" si="26"/>
        <v>2.9252091716165295E-2</v>
      </c>
      <c r="G183" s="8">
        <f t="shared" si="26"/>
        <v>1.0495837857401375E-2</v>
      </c>
      <c r="H183" s="8">
        <f t="shared" si="26"/>
        <v>1.1411296331779184E-2</v>
      </c>
      <c r="I183" s="8">
        <f t="shared" si="26"/>
        <v>6.2591811969087308E-2</v>
      </c>
      <c r="J183" s="8">
        <f t="shared" si="26"/>
        <v>6.1846671350407702E-2</v>
      </c>
      <c r="K183" s="8">
        <f t="shared" si="26"/>
        <v>1.7606608332801092E-2</v>
      </c>
      <c r="L183" s="8">
        <f t="shared" si="26"/>
        <v>1.2986736496987504E-2</v>
      </c>
      <c r="M183" s="8">
        <f t="shared" si="26"/>
        <v>1.3604138723893466E-2</v>
      </c>
      <c r="N183" s="8">
        <f t="shared" si="26"/>
        <v>0.17082880926529134</v>
      </c>
      <c r="O183" s="8">
        <f t="shared" si="26"/>
        <v>1.7947244044197484E-2</v>
      </c>
      <c r="P183" s="8">
        <f t="shared" si="26"/>
        <v>5.7439696834216861E-2</v>
      </c>
      <c r="Q183" s="8">
        <f t="shared" si="26"/>
        <v>6.6211066402673989E-3</v>
      </c>
      <c r="R183" s="8">
        <f t="shared" si="26"/>
        <v>7.3364416341998251E-2</v>
      </c>
      <c r="S183" s="8">
        <f t="shared" si="26"/>
        <v>4.7688999595495093E-3</v>
      </c>
      <c r="T183" s="8">
        <f t="shared" si="26"/>
        <v>5.7695173617764153E-3</v>
      </c>
      <c r="U183" s="8">
        <f t="shared" si="26"/>
        <v>7.0043218155883416E-3</v>
      </c>
      <c r="V183" s="8">
        <f t="shared" si="26"/>
        <v>4.4708437120776646E-3</v>
      </c>
      <c r="W183" s="8">
        <f t="shared" si="26"/>
        <v>8.6223414447212116E-3</v>
      </c>
      <c r="X183" s="8">
        <f t="shared" si="26"/>
        <v>2.2780013199633817E-3</v>
      </c>
      <c r="Y183" s="8">
        <f t="shared" si="26"/>
        <v>8.94168742415533E-4</v>
      </c>
    </row>
    <row r="184" spans="1:25" s="1" customFormat="1" ht="5.0999999999999996" customHeight="1" x14ac:dyDescent="0.15">
      <c r="B184" s="1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1" customFormat="1" ht="9.9499999999999993" customHeight="1" x14ac:dyDescent="0.15">
      <c r="A185" s="3" t="s">
        <v>95</v>
      </c>
      <c r="B185" s="1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1" customFormat="1" ht="9.9499999999999993" customHeight="1" x14ac:dyDescent="0.15">
      <c r="B186" s="10" t="s">
        <v>88</v>
      </c>
      <c r="C186" s="4">
        <v>653</v>
      </c>
      <c r="D186" s="4">
        <v>510</v>
      </c>
      <c r="E186" s="4">
        <v>50027</v>
      </c>
      <c r="F186" s="4">
        <v>2131</v>
      </c>
      <c r="G186" s="4">
        <v>763</v>
      </c>
      <c r="H186" s="4">
        <v>744</v>
      </c>
      <c r="I186" s="4">
        <v>2403</v>
      </c>
      <c r="J186" s="4">
        <v>3830</v>
      </c>
      <c r="K186" s="4">
        <v>1141</v>
      </c>
      <c r="L186" s="4">
        <v>866</v>
      </c>
      <c r="M186" s="4">
        <v>653</v>
      </c>
      <c r="N186" s="4">
        <v>9743</v>
      </c>
      <c r="O186" s="4">
        <v>131</v>
      </c>
      <c r="P186" s="4">
        <v>2279</v>
      </c>
      <c r="Q186" s="4">
        <v>133</v>
      </c>
      <c r="R186" s="4">
        <v>4005</v>
      </c>
      <c r="S186" s="4">
        <v>531</v>
      </c>
      <c r="T186" s="4">
        <v>289</v>
      </c>
      <c r="U186" s="4">
        <v>561</v>
      </c>
      <c r="V186" s="4">
        <v>337</v>
      </c>
      <c r="W186" s="4">
        <v>381</v>
      </c>
      <c r="X186" s="4">
        <v>107</v>
      </c>
      <c r="Y186" s="4">
        <v>61</v>
      </c>
    </row>
    <row r="187" spans="1:25" s="1" customFormat="1" ht="9.9499999999999993" customHeight="1" x14ac:dyDescent="0.15">
      <c r="B187" s="10" t="s">
        <v>94</v>
      </c>
      <c r="C187" s="4">
        <v>355</v>
      </c>
      <c r="D187" s="4">
        <v>433</v>
      </c>
      <c r="E187" s="4">
        <v>26576</v>
      </c>
      <c r="F187" s="4">
        <v>676</v>
      </c>
      <c r="G187" s="4">
        <v>370</v>
      </c>
      <c r="H187" s="4">
        <v>277</v>
      </c>
      <c r="I187" s="4">
        <v>691</v>
      </c>
      <c r="J187" s="4">
        <v>261</v>
      </c>
      <c r="K187" s="4">
        <v>307</v>
      </c>
      <c r="L187" s="4">
        <v>197</v>
      </c>
      <c r="M187" s="4">
        <v>191</v>
      </c>
      <c r="N187" s="4">
        <v>3548</v>
      </c>
      <c r="O187" s="4">
        <v>75</v>
      </c>
      <c r="P187" s="4">
        <v>606</v>
      </c>
      <c r="Q187" s="4">
        <v>46</v>
      </c>
      <c r="R187" s="4">
        <v>890</v>
      </c>
      <c r="S187" s="4">
        <v>454</v>
      </c>
      <c r="T187" s="4">
        <v>270</v>
      </c>
      <c r="U187" s="4">
        <v>738</v>
      </c>
      <c r="V187" s="4">
        <v>132</v>
      </c>
      <c r="W187" s="4">
        <v>271</v>
      </c>
      <c r="X187" s="4">
        <v>54</v>
      </c>
      <c r="Y187" s="4">
        <v>17</v>
      </c>
    </row>
    <row r="188" spans="1:25" s="1" customFormat="1" ht="9.9499999999999993" customHeight="1" x14ac:dyDescent="0.15">
      <c r="A188" s="6" t="s">
        <v>162</v>
      </c>
      <c r="B188" s="10"/>
      <c r="C188" s="4">
        <v>1008</v>
      </c>
      <c r="D188" s="4">
        <v>943</v>
      </c>
      <c r="E188" s="4">
        <v>76603</v>
      </c>
      <c r="F188" s="4">
        <v>2807</v>
      </c>
      <c r="G188" s="4">
        <v>1133</v>
      </c>
      <c r="H188" s="4">
        <v>1021</v>
      </c>
      <c r="I188" s="4">
        <v>3094</v>
      </c>
      <c r="J188" s="4">
        <v>4091</v>
      </c>
      <c r="K188" s="4">
        <v>1448</v>
      </c>
      <c r="L188" s="4">
        <v>1063</v>
      </c>
      <c r="M188" s="4">
        <v>844</v>
      </c>
      <c r="N188" s="4">
        <v>13291</v>
      </c>
      <c r="O188" s="4">
        <v>206</v>
      </c>
      <c r="P188" s="4">
        <v>2885</v>
      </c>
      <c r="Q188" s="4">
        <v>179</v>
      </c>
      <c r="R188" s="4">
        <v>4895</v>
      </c>
      <c r="S188" s="4">
        <v>985</v>
      </c>
      <c r="T188" s="4">
        <v>559</v>
      </c>
      <c r="U188" s="4">
        <v>1299</v>
      </c>
      <c r="V188" s="4">
        <v>469</v>
      </c>
      <c r="W188" s="4">
        <v>652</v>
      </c>
      <c r="X188" s="4">
        <v>161</v>
      </c>
      <c r="Y188" s="4">
        <v>78</v>
      </c>
    </row>
    <row r="189" spans="1:25" s="7" customFormat="1" ht="9.9499999999999993" customHeight="1" x14ac:dyDescent="0.15">
      <c r="B189" s="11" t="s">
        <v>163</v>
      </c>
      <c r="C189" s="8">
        <f t="shared" ref="C189:Y189" si="27">C188/ 119720</f>
        <v>8.41964584029402E-3</v>
      </c>
      <c r="D189" s="8">
        <f t="shared" si="27"/>
        <v>7.8767123287671239E-3</v>
      </c>
      <c r="E189" s="8">
        <f t="shared" si="27"/>
        <v>0.63985131974607412</v>
      </c>
      <c r="F189" s="8">
        <f t="shared" si="27"/>
        <v>2.3446374874707653E-2</v>
      </c>
      <c r="G189" s="8">
        <f t="shared" si="27"/>
        <v>9.463748747076511E-3</v>
      </c>
      <c r="H189" s="8">
        <f t="shared" si="27"/>
        <v>8.5282325425993979E-3</v>
      </c>
      <c r="I189" s="8">
        <f t="shared" si="27"/>
        <v>2.5843635148680252E-2</v>
      </c>
      <c r="J189" s="8">
        <f t="shared" si="27"/>
        <v>3.4171399933177415E-2</v>
      </c>
      <c r="K189" s="8">
        <f t="shared" si="27"/>
        <v>1.2094888072168393E-2</v>
      </c>
      <c r="L189" s="8">
        <f t="shared" si="27"/>
        <v>8.8790511192783153E-3</v>
      </c>
      <c r="M189" s="8">
        <f t="shared" si="27"/>
        <v>7.0497828265953895E-3</v>
      </c>
      <c r="N189" s="8">
        <f t="shared" si="27"/>
        <v>0.11101737387236886</v>
      </c>
      <c r="O189" s="8">
        <f t="shared" si="27"/>
        <v>1.7206815903775476E-3</v>
      </c>
      <c r="P189" s="8">
        <f t="shared" si="27"/>
        <v>2.4097895088539927E-2</v>
      </c>
      <c r="Q189" s="8">
        <f t="shared" si="27"/>
        <v>1.4951553625125293E-3</v>
      </c>
      <c r="R189" s="8">
        <f t="shared" si="27"/>
        <v>4.0887069829602406E-2</v>
      </c>
      <c r="S189" s="8">
        <f t="shared" si="27"/>
        <v>8.2275309054460413E-3</v>
      </c>
      <c r="T189" s="8">
        <f t="shared" si="27"/>
        <v>4.6692281991313062E-3</v>
      </c>
      <c r="U189" s="8">
        <f t="shared" si="27"/>
        <v>1.0850317407283662E-2</v>
      </c>
      <c r="V189" s="8">
        <f t="shared" si="27"/>
        <v>3.9174741062479122E-3</v>
      </c>
      <c r="W189" s="8">
        <f t="shared" si="27"/>
        <v>5.4460407617774806E-3</v>
      </c>
      <c r="X189" s="8">
        <f t="shared" si="27"/>
        <v>1.3448045439358504E-3</v>
      </c>
      <c r="Y189" s="8">
        <f t="shared" si="27"/>
        <v>6.5152021383227529E-4</v>
      </c>
    </row>
    <row r="190" spans="1:25" s="1" customFormat="1" ht="5.0999999999999996" customHeight="1" x14ac:dyDescent="0.15">
      <c r="B190" s="12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1" customFormat="1" ht="9.9499999999999993" customHeight="1" x14ac:dyDescent="0.15">
      <c r="A191" s="3" t="s">
        <v>98</v>
      </c>
      <c r="B191" s="12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1" customFormat="1" ht="9.9499999999999993" customHeight="1" x14ac:dyDescent="0.15">
      <c r="B192" s="10" t="s">
        <v>96</v>
      </c>
      <c r="C192" s="4">
        <v>200</v>
      </c>
      <c r="D192" s="4">
        <v>352</v>
      </c>
      <c r="E192" s="4">
        <v>14193</v>
      </c>
      <c r="F192" s="4">
        <v>1035</v>
      </c>
      <c r="G192" s="4">
        <v>98</v>
      </c>
      <c r="H192" s="4">
        <v>274</v>
      </c>
      <c r="I192" s="4">
        <v>1065</v>
      </c>
      <c r="J192" s="4">
        <v>658</v>
      </c>
      <c r="K192" s="4">
        <v>626</v>
      </c>
      <c r="L192" s="4">
        <v>332</v>
      </c>
      <c r="M192" s="4">
        <v>316</v>
      </c>
      <c r="N192" s="4">
        <v>3878</v>
      </c>
      <c r="O192" s="4">
        <v>48</v>
      </c>
      <c r="P192" s="4">
        <v>991</v>
      </c>
      <c r="Q192" s="4">
        <v>228</v>
      </c>
      <c r="R192" s="4">
        <v>1323</v>
      </c>
      <c r="S192" s="4">
        <v>113</v>
      </c>
      <c r="T192" s="4">
        <v>182</v>
      </c>
      <c r="U192" s="4">
        <v>261</v>
      </c>
      <c r="V192" s="4">
        <v>87</v>
      </c>
      <c r="W192" s="4">
        <v>187</v>
      </c>
      <c r="X192" s="4">
        <v>52</v>
      </c>
      <c r="Y192" s="4">
        <v>23</v>
      </c>
    </row>
    <row r="193" spans="1:25" s="1" customFormat="1" ht="9.9499999999999993" customHeight="1" x14ac:dyDescent="0.15">
      <c r="B193" s="10" t="s">
        <v>97</v>
      </c>
      <c r="C193" s="4">
        <v>65</v>
      </c>
      <c r="D193" s="4">
        <v>128</v>
      </c>
      <c r="E193" s="4">
        <v>5779</v>
      </c>
      <c r="F193" s="4">
        <v>390</v>
      </c>
      <c r="G193" s="4">
        <v>32</v>
      </c>
      <c r="H193" s="4">
        <v>125</v>
      </c>
      <c r="I193" s="4">
        <v>618</v>
      </c>
      <c r="J193" s="4">
        <v>645</v>
      </c>
      <c r="K193" s="4">
        <v>253</v>
      </c>
      <c r="L193" s="4">
        <v>101</v>
      </c>
      <c r="M193" s="4">
        <v>119</v>
      </c>
      <c r="N193" s="4">
        <v>1931</v>
      </c>
      <c r="O193" s="4">
        <v>17</v>
      </c>
      <c r="P193" s="4">
        <v>552</v>
      </c>
      <c r="Q193" s="4">
        <v>56</v>
      </c>
      <c r="R193" s="4">
        <v>724</v>
      </c>
      <c r="S193" s="4">
        <v>48</v>
      </c>
      <c r="T193" s="4">
        <v>65</v>
      </c>
      <c r="U193" s="4">
        <v>87</v>
      </c>
      <c r="V193" s="4">
        <v>41</v>
      </c>
      <c r="W193" s="4">
        <v>100</v>
      </c>
      <c r="X193" s="4">
        <v>18</v>
      </c>
      <c r="Y193" s="4">
        <v>6</v>
      </c>
    </row>
    <row r="194" spans="1:25" s="1" customFormat="1" ht="9.9499999999999993" customHeight="1" x14ac:dyDescent="0.15">
      <c r="B194" s="10" t="s">
        <v>88</v>
      </c>
      <c r="C194" s="4">
        <v>97</v>
      </c>
      <c r="D194" s="4">
        <v>85</v>
      </c>
      <c r="E194" s="4">
        <v>5951</v>
      </c>
      <c r="F194" s="4">
        <v>426</v>
      </c>
      <c r="G194" s="4">
        <v>52</v>
      </c>
      <c r="H194" s="4">
        <v>109</v>
      </c>
      <c r="I194" s="4">
        <v>379</v>
      </c>
      <c r="J194" s="4">
        <v>622</v>
      </c>
      <c r="K194" s="4">
        <v>201</v>
      </c>
      <c r="L194" s="4">
        <v>106</v>
      </c>
      <c r="M194" s="4">
        <v>158</v>
      </c>
      <c r="N194" s="4">
        <v>1374</v>
      </c>
      <c r="O194" s="4">
        <v>22</v>
      </c>
      <c r="P194" s="4">
        <v>372</v>
      </c>
      <c r="Q194" s="4">
        <v>54</v>
      </c>
      <c r="R194" s="4">
        <v>610</v>
      </c>
      <c r="S194" s="4">
        <v>61</v>
      </c>
      <c r="T194" s="4">
        <v>67</v>
      </c>
      <c r="U194" s="4">
        <v>88</v>
      </c>
      <c r="V194" s="4">
        <v>52</v>
      </c>
      <c r="W194" s="4">
        <v>77</v>
      </c>
      <c r="X194" s="4">
        <v>24</v>
      </c>
      <c r="Y194" s="4">
        <v>13</v>
      </c>
    </row>
    <row r="195" spans="1:25" s="1" customFormat="1" ht="9.9499999999999993" customHeight="1" x14ac:dyDescent="0.15">
      <c r="B195" s="10" t="s">
        <v>94</v>
      </c>
      <c r="C195" s="4">
        <v>77</v>
      </c>
      <c r="D195" s="4">
        <v>150</v>
      </c>
      <c r="E195" s="4">
        <v>6194</v>
      </c>
      <c r="F195" s="4">
        <v>385</v>
      </c>
      <c r="G195" s="4">
        <v>32</v>
      </c>
      <c r="H195" s="4">
        <v>119</v>
      </c>
      <c r="I195" s="4">
        <v>309</v>
      </c>
      <c r="J195" s="4">
        <v>96</v>
      </c>
      <c r="K195" s="4">
        <v>135</v>
      </c>
      <c r="L195" s="4">
        <v>94</v>
      </c>
      <c r="M195" s="4">
        <v>94</v>
      </c>
      <c r="N195" s="4">
        <v>1159</v>
      </c>
      <c r="O195" s="4">
        <v>22</v>
      </c>
      <c r="P195" s="4">
        <v>228</v>
      </c>
      <c r="Q195" s="4">
        <v>61</v>
      </c>
      <c r="R195" s="4">
        <v>256</v>
      </c>
      <c r="S195" s="4">
        <v>62</v>
      </c>
      <c r="T195" s="4">
        <v>56</v>
      </c>
      <c r="U195" s="4">
        <v>107</v>
      </c>
      <c r="V195" s="4">
        <v>31</v>
      </c>
      <c r="W195" s="4">
        <v>82</v>
      </c>
      <c r="X195" s="4">
        <v>17</v>
      </c>
      <c r="Y195" s="4">
        <v>7</v>
      </c>
    </row>
    <row r="196" spans="1:25" s="1" customFormat="1" ht="9.9499999999999993" customHeight="1" x14ac:dyDescent="0.15">
      <c r="A196" s="6" t="s">
        <v>162</v>
      </c>
      <c r="B196" s="10"/>
      <c r="C196" s="4">
        <v>439</v>
      </c>
      <c r="D196" s="4">
        <v>715</v>
      </c>
      <c r="E196" s="4">
        <v>32117</v>
      </c>
      <c r="F196" s="4">
        <v>2236</v>
      </c>
      <c r="G196" s="4">
        <v>214</v>
      </c>
      <c r="H196" s="4">
        <v>627</v>
      </c>
      <c r="I196" s="4">
        <v>2371</v>
      </c>
      <c r="J196" s="4">
        <v>2021</v>
      </c>
      <c r="K196" s="4">
        <v>1215</v>
      </c>
      <c r="L196" s="4">
        <v>633</v>
      </c>
      <c r="M196" s="4">
        <v>687</v>
      </c>
      <c r="N196" s="4">
        <v>8342</v>
      </c>
      <c r="O196" s="4">
        <v>109</v>
      </c>
      <c r="P196" s="4">
        <v>2143</v>
      </c>
      <c r="Q196" s="4">
        <v>399</v>
      </c>
      <c r="R196" s="4">
        <v>2913</v>
      </c>
      <c r="S196" s="4">
        <v>284</v>
      </c>
      <c r="T196" s="4">
        <v>370</v>
      </c>
      <c r="U196" s="4">
        <v>543</v>
      </c>
      <c r="V196" s="4">
        <v>211</v>
      </c>
      <c r="W196" s="4">
        <v>446</v>
      </c>
      <c r="X196" s="4">
        <v>111</v>
      </c>
      <c r="Y196" s="4">
        <v>49</v>
      </c>
    </row>
    <row r="197" spans="1:25" s="7" customFormat="1" ht="9.9499999999999993" customHeight="1" x14ac:dyDescent="0.15">
      <c r="B197" s="11" t="s">
        <v>163</v>
      </c>
      <c r="C197" s="8">
        <f t="shared" ref="C197:Y197" si="28">C196/ 59196</f>
        <v>7.4160416244340834E-3</v>
      </c>
      <c r="D197" s="8">
        <f t="shared" si="28"/>
        <v>1.2078518818839111E-2</v>
      </c>
      <c r="E197" s="8">
        <f t="shared" si="28"/>
        <v>0.54255355091560242</v>
      </c>
      <c r="F197" s="8">
        <f t="shared" si="28"/>
        <v>3.7772822488005946E-2</v>
      </c>
      <c r="G197" s="8">
        <f t="shared" si="28"/>
        <v>3.6151091289952026E-3</v>
      </c>
      <c r="H197" s="8">
        <f t="shared" si="28"/>
        <v>1.0591931887289682E-2</v>
      </c>
      <c r="I197" s="8">
        <f t="shared" si="28"/>
        <v>4.0053381985269275E-2</v>
      </c>
      <c r="J197" s="8">
        <f t="shared" si="28"/>
        <v>3.4140820325697679E-2</v>
      </c>
      <c r="K197" s="8">
        <f t="shared" si="28"/>
        <v>2.0525035475369956E-2</v>
      </c>
      <c r="L197" s="8">
        <f t="shared" si="28"/>
        <v>1.0693290087168052E-2</v>
      </c>
      <c r="M197" s="8">
        <f t="shared" si="28"/>
        <v>1.1605513886073383E-2</v>
      </c>
      <c r="N197" s="8">
        <f t="shared" si="28"/>
        <v>0.14092168389756066</v>
      </c>
      <c r="O197" s="8">
        <f t="shared" si="28"/>
        <v>1.8413406311237246E-3</v>
      </c>
      <c r="P197" s="8">
        <f t="shared" si="28"/>
        <v>3.6201770389891211E-2</v>
      </c>
      <c r="Q197" s="8">
        <f t="shared" si="28"/>
        <v>6.7403202919116157E-3</v>
      </c>
      <c r="R197" s="8">
        <f t="shared" si="28"/>
        <v>4.9209406040948714E-2</v>
      </c>
      <c r="S197" s="8">
        <f t="shared" si="28"/>
        <v>4.7976214609095208E-3</v>
      </c>
      <c r="T197" s="8">
        <f t="shared" si="28"/>
        <v>6.2504223258328263E-3</v>
      </c>
      <c r="U197" s="8">
        <f t="shared" si="28"/>
        <v>9.1729170889925001E-3</v>
      </c>
      <c r="V197" s="8">
        <f t="shared" si="28"/>
        <v>3.5644300290560171E-3</v>
      </c>
      <c r="W197" s="8">
        <f t="shared" si="28"/>
        <v>7.5342928576255155E-3</v>
      </c>
      <c r="X197" s="8">
        <f t="shared" si="28"/>
        <v>1.8751266977498479E-3</v>
      </c>
      <c r="Y197" s="8">
        <f t="shared" si="28"/>
        <v>8.2775863234002295E-4</v>
      </c>
    </row>
    <row r="198" spans="1:25" s="1" customFormat="1" ht="5.0999999999999996" customHeight="1" x14ac:dyDescent="0.15">
      <c r="B198" s="12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1" customFormat="1" ht="9.9499999999999993" customHeight="1" x14ac:dyDescent="0.15">
      <c r="A199" s="3" t="s">
        <v>100</v>
      </c>
      <c r="B199" s="12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1" customFormat="1" ht="9.9499999999999993" customHeight="1" x14ac:dyDescent="0.15">
      <c r="B200" s="10" t="s">
        <v>96</v>
      </c>
      <c r="C200" s="4">
        <v>336</v>
      </c>
      <c r="D200" s="4">
        <v>535</v>
      </c>
      <c r="E200" s="4">
        <v>21597</v>
      </c>
      <c r="F200" s="4">
        <v>565</v>
      </c>
      <c r="G200" s="4">
        <v>74</v>
      </c>
      <c r="H200" s="4">
        <v>619</v>
      </c>
      <c r="I200" s="4">
        <v>1104</v>
      </c>
      <c r="J200" s="4">
        <v>833</v>
      </c>
      <c r="K200" s="4">
        <v>698</v>
      </c>
      <c r="L200" s="4">
        <v>276</v>
      </c>
      <c r="M200" s="4">
        <v>263</v>
      </c>
      <c r="N200" s="4">
        <v>4917</v>
      </c>
      <c r="O200" s="4">
        <v>70</v>
      </c>
      <c r="P200" s="4">
        <v>829</v>
      </c>
      <c r="Q200" s="4">
        <v>70</v>
      </c>
      <c r="R200" s="4">
        <v>1623</v>
      </c>
      <c r="S200" s="4">
        <v>212</v>
      </c>
      <c r="T200" s="4">
        <v>181</v>
      </c>
      <c r="U200" s="4">
        <v>352</v>
      </c>
      <c r="V200" s="4">
        <v>140</v>
      </c>
      <c r="W200" s="4">
        <v>165</v>
      </c>
      <c r="X200" s="4">
        <v>40</v>
      </c>
      <c r="Y200" s="4">
        <v>13</v>
      </c>
    </row>
    <row r="201" spans="1:25" s="1" customFormat="1" ht="9.9499999999999993" customHeight="1" x14ac:dyDescent="0.15">
      <c r="B201" s="10" t="s">
        <v>99</v>
      </c>
      <c r="C201" s="4">
        <v>445</v>
      </c>
      <c r="D201" s="4">
        <v>1439</v>
      </c>
      <c r="E201" s="4">
        <v>36569</v>
      </c>
      <c r="F201" s="4">
        <v>921</v>
      </c>
      <c r="G201" s="4">
        <v>152</v>
      </c>
      <c r="H201" s="4">
        <v>1145</v>
      </c>
      <c r="I201" s="4">
        <v>3009</v>
      </c>
      <c r="J201" s="4">
        <v>3545</v>
      </c>
      <c r="K201" s="4">
        <v>1448</v>
      </c>
      <c r="L201" s="4">
        <v>585</v>
      </c>
      <c r="M201" s="4">
        <v>654</v>
      </c>
      <c r="N201" s="4">
        <v>15636</v>
      </c>
      <c r="O201" s="4">
        <v>92</v>
      </c>
      <c r="P201" s="4">
        <v>2698</v>
      </c>
      <c r="Q201" s="4">
        <v>179</v>
      </c>
      <c r="R201" s="4">
        <v>4824</v>
      </c>
      <c r="S201" s="4">
        <v>459</v>
      </c>
      <c r="T201" s="4">
        <v>375</v>
      </c>
      <c r="U201" s="4">
        <v>592</v>
      </c>
      <c r="V201" s="4">
        <v>259</v>
      </c>
      <c r="W201" s="4">
        <v>343</v>
      </c>
      <c r="X201" s="4">
        <v>142</v>
      </c>
      <c r="Y201" s="4">
        <v>53</v>
      </c>
    </row>
    <row r="202" spans="1:25" s="1" customFormat="1" ht="9.9499999999999993" customHeight="1" x14ac:dyDescent="0.15">
      <c r="B202" s="10" t="s">
        <v>94</v>
      </c>
      <c r="C202" s="4">
        <v>296</v>
      </c>
      <c r="D202" s="4">
        <v>353</v>
      </c>
      <c r="E202" s="4">
        <v>17592</v>
      </c>
      <c r="F202" s="4">
        <v>355</v>
      </c>
      <c r="G202" s="4">
        <v>65</v>
      </c>
      <c r="H202" s="4">
        <v>492</v>
      </c>
      <c r="I202" s="4">
        <v>553</v>
      </c>
      <c r="J202" s="4">
        <v>206</v>
      </c>
      <c r="K202" s="4">
        <v>322</v>
      </c>
      <c r="L202" s="4">
        <v>170</v>
      </c>
      <c r="M202" s="4">
        <v>160</v>
      </c>
      <c r="N202" s="4">
        <v>2748</v>
      </c>
      <c r="O202" s="4">
        <v>42</v>
      </c>
      <c r="P202" s="4">
        <v>452</v>
      </c>
      <c r="Q202" s="4">
        <v>44</v>
      </c>
      <c r="R202" s="4">
        <v>647</v>
      </c>
      <c r="S202" s="4">
        <v>227</v>
      </c>
      <c r="T202" s="4">
        <v>147</v>
      </c>
      <c r="U202" s="4">
        <v>290</v>
      </c>
      <c r="V202" s="4">
        <v>82</v>
      </c>
      <c r="W202" s="4">
        <v>133</v>
      </c>
      <c r="X202" s="4">
        <v>34</v>
      </c>
      <c r="Y202" s="4">
        <v>17</v>
      </c>
    </row>
    <row r="203" spans="1:25" s="1" customFormat="1" ht="9.9499999999999993" customHeight="1" x14ac:dyDescent="0.15">
      <c r="A203" s="6" t="s">
        <v>162</v>
      </c>
      <c r="B203" s="10"/>
      <c r="C203" s="4">
        <v>1077</v>
      </c>
      <c r="D203" s="4">
        <v>2327</v>
      </c>
      <c r="E203" s="4">
        <v>75758</v>
      </c>
      <c r="F203" s="4">
        <v>1841</v>
      </c>
      <c r="G203" s="4">
        <v>291</v>
      </c>
      <c r="H203" s="4">
        <v>2256</v>
      </c>
      <c r="I203" s="4">
        <v>4666</v>
      </c>
      <c r="J203" s="4">
        <v>4584</v>
      </c>
      <c r="K203" s="4">
        <v>2468</v>
      </c>
      <c r="L203" s="4">
        <v>1031</v>
      </c>
      <c r="M203" s="4">
        <v>1077</v>
      </c>
      <c r="N203" s="4">
        <v>23301</v>
      </c>
      <c r="O203" s="4">
        <v>204</v>
      </c>
      <c r="P203" s="4">
        <v>3979</v>
      </c>
      <c r="Q203" s="4">
        <v>293</v>
      </c>
      <c r="R203" s="4">
        <v>7094</v>
      </c>
      <c r="S203" s="4">
        <v>898</v>
      </c>
      <c r="T203" s="4">
        <v>703</v>
      </c>
      <c r="U203" s="4">
        <v>1234</v>
      </c>
      <c r="V203" s="4">
        <v>481</v>
      </c>
      <c r="W203" s="4">
        <v>641</v>
      </c>
      <c r="X203" s="4">
        <v>216</v>
      </c>
      <c r="Y203" s="4">
        <v>83</v>
      </c>
    </row>
    <row r="204" spans="1:25" s="7" customFormat="1" ht="9.9499999999999993" customHeight="1" x14ac:dyDescent="0.15">
      <c r="B204" s="11" t="s">
        <v>163</v>
      </c>
      <c r="C204" s="8">
        <f t="shared" ref="C204:Y204" si="29">C203/ 136512</f>
        <v>7.8894163150492261E-3</v>
      </c>
      <c r="D204" s="8">
        <f t="shared" si="29"/>
        <v>1.7046120487576182E-2</v>
      </c>
      <c r="E204" s="8">
        <f t="shared" si="29"/>
        <v>0.55495487576183777</v>
      </c>
      <c r="F204" s="8">
        <f t="shared" si="29"/>
        <v>1.3485993905297703E-2</v>
      </c>
      <c r="G204" s="8">
        <f t="shared" si="29"/>
        <v>2.1316807313642755E-3</v>
      </c>
      <c r="H204" s="8">
        <f t="shared" si="29"/>
        <v>1.6526019690576654E-2</v>
      </c>
      <c r="I204" s="8">
        <f t="shared" si="29"/>
        <v>3.4180145335208627E-2</v>
      </c>
      <c r="J204" s="8">
        <f t="shared" si="29"/>
        <v>3.3579465541490855E-2</v>
      </c>
      <c r="K204" s="8">
        <f t="shared" si="29"/>
        <v>1.8078996718237223E-2</v>
      </c>
      <c r="L204" s="8">
        <f t="shared" si="29"/>
        <v>7.5524496015002343E-3</v>
      </c>
      <c r="M204" s="8">
        <f t="shared" si="29"/>
        <v>7.8894163150492261E-3</v>
      </c>
      <c r="N204" s="8">
        <f t="shared" si="29"/>
        <v>0.1706882911392405</v>
      </c>
      <c r="O204" s="8">
        <f t="shared" si="29"/>
        <v>1.4943741209563993E-3</v>
      </c>
      <c r="P204" s="8">
        <f t="shared" si="29"/>
        <v>2.9147620721987809E-2</v>
      </c>
      <c r="Q204" s="8">
        <f t="shared" si="29"/>
        <v>2.1463314580403188E-3</v>
      </c>
      <c r="R204" s="8">
        <f t="shared" si="29"/>
        <v>5.1966127519924986E-2</v>
      </c>
      <c r="S204" s="8">
        <f t="shared" si="29"/>
        <v>6.5781762775433666E-3</v>
      </c>
      <c r="T204" s="8">
        <f t="shared" si="29"/>
        <v>5.1497304266291608E-3</v>
      </c>
      <c r="U204" s="8">
        <f t="shared" si="29"/>
        <v>9.0394983591186116E-3</v>
      </c>
      <c r="V204" s="8">
        <f t="shared" si="29"/>
        <v>3.5234997655883733E-3</v>
      </c>
      <c r="W204" s="8">
        <f t="shared" si="29"/>
        <v>4.6955578996718235E-3</v>
      </c>
      <c r="X204" s="8">
        <f t="shared" si="29"/>
        <v>1.5822784810126582E-3</v>
      </c>
      <c r="Y204" s="8">
        <f t="shared" si="29"/>
        <v>6.0800515705578993E-4</v>
      </c>
    </row>
    <row r="205" spans="1:25" s="1" customFormat="1" ht="5.0999999999999996" customHeight="1" x14ac:dyDescent="0.15">
      <c r="B205" s="12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s="1" customFormat="1" ht="9.9499999999999993" customHeight="1" x14ac:dyDescent="0.15">
      <c r="A206" s="3" t="s">
        <v>101</v>
      </c>
      <c r="B206" s="12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1" customFormat="1" ht="9.9499999999999993" customHeight="1" x14ac:dyDescent="0.15">
      <c r="B207" s="10" t="s">
        <v>58</v>
      </c>
      <c r="C207" s="4">
        <v>500</v>
      </c>
      <c r="D207" s="4">
        <v>396</v>
      </c>
      <c r="E207" s="4">
        <v>21546</v>
      </c>
      <c r="F207" s="4">
        <v>1108</v>
      </c>
      <c r="G207" s="4">
        <v>232</v>
      </c>
      <c r="H207" s="4">
        <v>1037</v>
      </c>
      <c r="I207" s="4">
        <v>1832</v>
      </c>
      <c r="J207" s="4">
        <v>1992</v>
      </c>
      <c r="K207" s="4">
        <v>332</v>
      </c>
      <c r="L207" s="4">
        <v>668</v>
      </c>
      <c r="M207" s="4">
        <v>821</v>
      </c>
      <c r="N207" s="4">
        <v>5676</v>
      </c>
      <c r="O207" s="4">
        <v>125</v>
      </c>
      <c r="P207" s="4">
        <v>1970</v>
      </c>
      <c r="Q207" s="4">
        <v>288</v>
      </c>
      <c r="R207" s="4">
        <v>2645</v>
      </c>
      <c r="S207" s="4">
        <v>317</v>
      </c>
      <c r="T207" s="4">
        <v>382</v>
      </c>
      <c r="U207" s="4">
        <v>420</v>
      </c>
      <c r="V207" s="4">
        <v>231</v>
      </c>
      <c r="W207" s="4">
        <v>389</v>
      </c>
      <c r="X207" s="4">
        <v>88</v>
      </c>
      <c r="Y207" s="4">
        <v>59</v>
      </c>
    </row>
    <row r="208" spans="1:25" s="1" customFormat="1" ht="9.9499999999999993" customHeight="1" x14ac:dyDescent="0.15">
      <c r="A208" s="6" t="s">
        <v>162</v>
      </c>
      <c r="B208" s="10"/>
      <c r="C208" s="4">
        <v>500</v>
      </c>
      <c r="D208" s="4">
        <v>396</v>
      </c>
      <c r="E208" s="4">
        <v>21546</v>
      </c>
      <c r="F208" s="4">
        <v>1108</v>
      </c>
      <c r="G208" s="4">
        <v>232</v>
      </c>
      <c r="H208" s="4">
        <v>1037</v>
      </c>
      <c r="I208" s="4">
        <v>1832</v>
      </c>
      <c r="J208" s="4">
        <v>1992</v>
      </c>
      <c r="K208" s="4">
        <v>332</v>
      </c>
      <c r="L208" s="4">
        <v>668</v>
      </c>
      <c r="M208" s="4">
        <v>821</v>
      </c>
      <c r="N208" s="4">
        <v>5676</v>
      </c>
      <c r="O208" s="4">
        <v>125</v>
      </c>
      <c r="P208" s="4">
        <v>1970</v>
      </c>
      <c r="Q208" s="4">
        <v>288</v>
      </c>
      <c r="R208" s="4">
        <v>2645</v>
      </c>
      <c r="S208" s="4">
        <v>317</v>
      </c>
      <c r="T208" s="4">
        <v>382</v>
      </c>
      <c r="U208" s="4">
        <v>420</v>
      </c>
      <c r="V208" s="4">
        <v>231</v>
      </c>
      <c r="W208" s="4">
        <v>389</v>
      </c>
      <c r="X208" s="4">
        <v>88</v>
      </c>
      <c r="Y208" s="4">
        <v>59</v>
      </c>
    </row>
    <row r="209" spans="1:25" s="7" customFormat="1" ht="9.9499999999999993" customHeight="1" x14ac:dyDescent="0.15">
      <c r="B209" s="11" t="s">
        <v>163</v>
      </c>
      <c r="C209" s="8">
        <f t="shared" ref="C209:Y209" si="30">C208/ 43054</f>
        <v>1.1613322803920658E-2</v>
      </c>
      <c r="D209" s="8">
        <f t="shared" si="30"/>
        <v>9.1977516607051613E-3</v>
      </c>
      <c r="E209" s="8">
        <f t="shared" si="30"/>
        <v>0.50044130626654904</v>
      </c>
      <c r="F209" s="8">
        <f t="shared" si="30"/>
        <v>2.5735123333488177E-2</v>
      </c>
      <c r="G209" s="8">
        <f t="shared" si="30"/>
        <v>5.388581781019185E-3</v>
      </c>
      <c r="H209" s="8">
        <f t="shared" si="30"/>
        <v>2.4086031495331443E-2</v>
      </c>
      <c r="I209" s="8">
        <f t="shared" si="30"/>
        <v>4.255121475356529E-2</v>
      </c>
      <c r="J209" s="8">
        <f t="shared" si="30"/>
        <v>4.6267478050819898E-2</v>
      </c>
      <c r="K209" s="8">
        <f t="shared" si="30"/>
        <v>7.7112463418033171E-3</v>
      </c>
      <c r="L209" s="8">
        <f t="shared" si="30"/>
        <v>1.5515399266037998E-2</v>
      </c>
      <c r="M209" s="8">
        <f t="shared" si="30"/>
        <v>1.9069076044037719E-2</v>
      </c>
      <c r="N209" s="8">
        <f t="shared" si="30"/>
        <v>0.13183444047010731</v>
      </c>
      <c r="O209" s="8">
        <f t="shared" si="30"/>
        <v>2.9033307009801645E-3</v>
      </c>
      <c r="P209" s="8">
        <f t="shared" si="30"/>
        <v>4.5756491847447393E-2</v>
      </c>
      <c r="Q209" s="8">
        <f t="shared" si="30"/>
        <v>6.6892739350582989E-3</v>
      </c>
      <c r="R209" s="8">
        <f t="shared" si="30"/>
        <v>6.1434477632740278E-2</v>
      </c>
      <c r="S209" s="8">
        <f t="shared" si="30"/>
        <v>7.3628466576856968E-3</v>
      </c>
      <c r="T209" s="8">
        <f t="shared" si="30"/>
        <v>8.8725786221953828E-3</v>
      </c>
      <c r="U209" s="8">
        <f t="shared" si="30"/>
        <v>9.7551911552933527E-3</v>
      </c>
      <c r="V209" s="8">
        <f t="shared" si="30"/>
        <v>5.3653551354113441E-3</v>
      </c>
      <c r="W209" s="8">
        <f t="shared" si="30"/>
        <v>9.0351651414502712E-3</v>
      </c>
      <c r="X209" s="8">
        <f t="shared" si="30"/>
        <v>2.043944813490036E-3</v>
      </c>
      <c r="Y209" s="8">
        <f t="shared" si="30"/>
        <v>1.3703720908626376E-3</v>
      </c>
    </row>
    <row r="210" spans="1:25" s="1" customFormat="1" ht="5.0999999999999996" customHeight="1" x14ac:dyDescent="0.15">
      <c r="B210" s="12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1" customFormat="1" ht="9.9499999999999993" customHeight="1" x14ac:dyDescent="0.15">
      <c r="A211" s="3" t="s">
        <v>104</v>
      </c>
      <c r="B211" s="12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1" customFormat="1" ht="9.9499999999999993" customHeight="1" x14ac:dyDescent="0.15">
      <c r="B212" s="10" t="s">
        <v>102</v>
      </c>
      <c r="C212" s="4">
        <v>533</v>
      </c>
      <c r="D212" s="4">
        <v>563</v>
      </c>
      <c r="E212" s="4">
        <v>17581</v>
      </c>
      <c r="F212" s="4">
        <v>757</v>
      </c>
      <c r="G212" s="4">
        <v>145</v>
      </c>
      <c r="H212" s="4">
        <v>358</v>
      </c>
      <c r="I212" s="4">
        <v>3955</v>
      </c>
      <c r="J212" s="4">
        <v>7392</v>
      </c>
      <c r="K212" s="4">
        <v>592</v>
      </c>
      <c r="L212" s="4">
        <v>876</v>
      </c>
      <c r="M212" s="4">
        <v>1096</v>
      </c>
      <c r="N212" s="4">
        <v>24215</v>
      </c>
      <c r="O212" s="4">
        <v>188</v>
      </c>
      <c r="P212" s="4">
        <v>4571</v>
      </c>
      <c r="Q212" s="4">
        <v>361</v>
      </c>
      <c r="R212" s="4">
        <v>5653</v>
      </c>
      <c r="S212" s="4">
        <v>297</v>
      </c>
      <c r="T212" s="4">
        <v>209</v>
      </c>
      <c r="U212" s="4">
        <v>370</v>
      </c>
      <c r="V212" s="4">
        <v>273</v>
      </c>
      <c r="W212" s="4">
        <v>278</v>
      </c>
      <c r="X212" s="4">
        <v>123</v>
      </c>
      <c r="Y212" s="4">
        <v>71</v>
      </c>
    </row>
    <row r="213" spans="1:25" s="1" customFormat="1" ht="9.9499999999999993" customHeight="1" x14ac:dyDescent="0.15">
      <c r="B213" s="10" t="s">
        <v>103</v>
      </c>
      <c r="C213" s="4">
        <v>194</v>
      </c>
      <c r="D213" s="4">
        <v>164</v>
      </c>
      <c r="E213" s="4">
        <v>6994</v>
      </c>
      <c r="F213" s="4">
        <v>228</v>
      </c>
      <c r="G213" s="4">
        <v>45</v>
      </c>
      <c r="H213" s="4">
        <v>116</v>
      </c>
      <c r="I213" s="4">
        <v>2037</v>
      </c>
      <c r="J213" s="4">
        <v>640</v>
      </c>
      <c r="K213" s="4">
        <v>326</v>
      </c>
      <c r="L213" s="4">
        <v>425</v>
      </c>
      <c r="M213" s="4">
        <v>495</v>
      </c>
      <c r="N213" s="4">
        <v>7247</v>
      </c>
      <c r="O213" s="4">
        <v>51</v>
      </c>
      <c r="P213" s="4">
        <v>1628</v>
      </c>
      <c r="Q213" s="4">
        <v>148</v>
      </c>
      <c r="R213" s="4">
        <v>2334</v>
      </c>
      <c r="S213" s="4">
        <v>111</v>
      </c>
      <c r="T213" s="4">
        <v>93</v>
      </c>
      <c r="U213" s="4">
        <v>132</v>
      </c>
      <c r="V213" s="4">
        <v>61</v>
      </c>
      <c r="W213" s="4">
        <v>101</v>
      </c>
      <c r="X213" s="4">
        <v>76</v>
      </c>
      <c r="Y213" s="4">
        <v>10</v>
      </c>
    </row>
    <row r="214" spans="1:25" s="1" customFormat="1" ht="9.9499999999999993" customHeight="1" x14ac:dyDescent="0.15">
      <c r="A214" s="6" t="s">
        <v>162</v>
      </c>
      <c r="B214" s="10"/>
      <c r="C214" s="4">
        <v>727</v>
      </c>
      <c r="D214" s="4">
        <v>727</v>
      </c>
      <c r="E214" s="4">
        <v>24575</v>
      </c>
      <c r="F214" s="4">
        <v>985</v>
      </c>
      <c r="G214" s="4">
        <v>190</v>
      </c>
      <c r="H214" s="4">
        <v>474</v>
      </c>
      <c r="I214" s="4">
        <v>5992</v>
      </c>
      <c r="J214" s="4">
        <v>8032</v>
      </c>
      <c r="K214" s="4">
        <v>918</v>
      </c>
      <c r="L214" s="4">
        <v>1301</v>
      </c>
      <c r="M214" s="4">
        <v>1591</v>
      </c>
      <c r="N214" s="4">
        <v>31462</v>
      </c>
      <c r="O214" s="4">
        <v>239</v>
      </c>
      <c r="P214" s="4">
        <v>6199</v>
      </c>
      <c r="Q214" s="4">
        <v>509</v>
      </c>
      <c r="R214" s="4">
        <v>7987</v>
      </c>
      <c r="S214" s="4">
        <v>408</v>
      </c>
      <c r="T214" s="4">
        <v>302</v>
      </c>
      <c r="U214" s="4">
        <v>502</v>
      </c>
      <c r="V214" s="4">
        <v>334</v>
      </c>
      <c r="W214" s="4">
        <v>379</v>
      </c>
      <c r="X214" s="4">
        <v>199</v>
      </c>
      <c r="Y214" s="4">
        <v>81</v>
      </c>
    </row>
    <row r="215" spans="1:25" s="7" customFormat="1" ht="9.9499999999999993" customHeight="1" x14ac:dyDescent="0.15">
      <c r="B215" s="11" t="s">
        <v>163</v>
      </c>
      <c r="C215" s="8">
        <f t="shared" ref="C215:Y215" si="31">C214/ 94118</f>
        <v>7.7243460337023733E-3</v>
      </c>
      <c r="D215" s="8">
        <f t="shared" si="31"/>
        <v>7.7243460337023733E-3</v>
      </c>
      <c r="E215" s="8">
        <f t="shared" si="31"/>
        <v>0.26110839584351558</v>
      </c>
      <c r="F215" s="8">
        <f t="shared" si="31"/>
        <v>1.0465585754053422E-2</v>
      </c>
      <c r="G215" s="8">
        <f t="shared" si="31"/>
        <v>2.0187424297158888E-3</v>
      </c>
      <c r="H215" s="8">
        <f t="shared" si="31"/>
        <v>5.0362311141333221E-3</v>
      </c>
      <c r="I215" s="8">
        <f t="shared" si="31"/>
        <v>6.3664761257145291E-2</v>
      </c>
      <c r="J215" s="8">
        <f t="shared" si="31"/>
        <v>8.5339679976200095E-2</v>
      </c>
      <c r="K215" s="8">
        <f t="shared" si="31"/>
        <v>9.7537134235746621E-3</v>
      </c>
      <c r="L215" s="8">
        <f t="shared" si="31"/>
        <v>1.3823073163475637E-2</v>
      </c>
      <c r="M215" s="8">
        <f t="shared" si="31"/>
        <v>1.6904311608831466E-2</v>
      </c>
      <c r="N215" s="8">
        <f t="shared" si="31"/>
        <v>0.33428249644063834</v>
      </c>
      <c r="O215" s="8">
        <f t="shared" si="31"/>
        <v>2.5393654773794598E-3</v>
      </c>
      <c r="P215" s="8">
        <f t="shared" si="31"/>
        <v>6.5864128009519962E-2</v>
      </c>
      <c r="Q215" s="8">
        <f t="shared" si="31"/>
        <v>5.4081047196073012E-3</v>
      </c>
      <c r="R215" s="8">
        <f t="shared" si="31"/>
        <v>8.4861556769162114E-2</v>
      </c>
      <c r="S215" s="8">
        <f t="shared" si="31"/>
        <v>4.3349837438109605E-3</v>
      </c>
      <c r="T215" s="8">
        <f t="shared" si="31"/>
        <v>3.2087379672326227E-3</v>
      </c>
      <c r="U215" s="8">
        <f t="shared" si="31"/>
        <v>5.3337299985125059E-3</v>
      </c>
      <c r="V215" s="8">
        <f t="shared" si="31"/>
        <v>3.5487366922374039E-3</v>
      </c>
      <c r="W215" s="8">
        <f t="shared" si="31"/>
        <v>4.0268598992753779E-3</v>
      </c>
      <c r="X215" s="8">
        <f t="shared" si="31"/>
        <v>2.1143670711234832E-3</v>
      </c>
      <c r="Y215" s="8">
        <f t="shared" si="31"/>
        <v>8.6062177266835248E-4</v>
      </c>
    </row>
    <row r="216" spans="1:25" s="1" customFormat="1" ht="5.0999999999999996" customHeight="1" x14ac:dyDescent="0.15">
      <c r="B216" s="12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s="1" customFormat="1" ht="9.9499999999999993" customHeight="1" x14ac:dyDescent="0.15">
      <c r="A217" s="3" t="s">
        <v>106</v>
      </c>
      <c r="B217" s="12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s="1" customFormat="1" ht="9.9499999999999993" customHeight="1" x14ac:dyDescent="0.15">
      <c r="B218" s="10" t="s">
        <v>58</v>
      </c>
      <c r="C218" s="4">
        <v>33</v>
      </c>
      <c r="D218" s="4">
        <v>45</v>
      </c>
      <c r="E218" s="4">
        <v>1656</v>
      </c>
      <c r="F218" s="4">
        <v>57</v>
      </c>
      <c r="G218" s="4">
        <v>14</v>
      </c>
      <c r="H218" s="4">
        <v>27</v>
      </c>
      <c r="I218" s="4">
        <v>443</v>
      </c>
      <c r="J218" s="4">
        <v>488</v>
      </c>
      <c r="K218" s="4">
        <v>77</v>
      </c>
      <c r="L218" s="4">
        <v>103</v>
      </c>
      <c r="M218" s="4">
        <v>106</v>
      </c>
      <c r="N218" s="4">
        <v>1269</v>
      </c>
      <c r="O218" s="4">
        <v>16</v>
      </c>
      <c r="P218" s="4">
        <v>393</v>
      </c>
      <c r="Q218" s="4">
        <v>42</v>
      </c>
      <c r="R218" s="4">
        <v>668</v>
      </c>
      <c r="S218" s="4">
        <v>15</v>
      </c>
      <c r="T218" s="4">
        <v>34</v>
      </c>
      <c r="U218" s="4">
        <v>19</v>
      </c>
      <c r="V218" s="4">
        <v>17</v>
      </c>
      <c r="W218" s="4">
        <v>21</v>
      </c>
      <c r="X218" s="4">
        <v>7</v>
      </c>
      <c r="Y218" s="4">
        <v>2</v>
      </c>
    </row>
    <row r="219" spans="1:25" s="1" customFormat="1" ht="9.9499999999999993" customHeight="1" x14ac:dyDescent="0.15">
      <c r="B219" s="10" t="s">
        <v>105</v>
      </c>
      <c r="C219" s="4">
        <v>167</v>
      </c>
      <c r="D219" s="4">
        <v>190</v>
      </c>
      <c r="E219" s="4">
        <v>4849</v>
      </c>
      <c r="F219" s="4">
        <v>222</v>
      </c>
      <c r="G219" s="4">
        <v>32</v>
      </c>
      <c r="H219" s="4">
        <v>98</v>
      </c>
      <c r="I219" s="4">
        <v>1504</v>
      </c>
      <c r="J219" s="4">
        <v>1394</v>
      </c>
      <c r="K219" s="4">
        <v>264</v>
      </c>
      <c r="L219" s="4">
        <v>323</v>
      </c>
      <c r="M219" s="4">
        <v>378</v>
      </c>
      <c r="N219" s="4">
        <v>3910</v>
      </c>
      <c r="O219" s="4">
        <v>52</v>
      </c>
      <c r="P219" s="4">
        <v>1192</v>
      </c>
      <c r="Q219" s="4">
        <v>136</v>
      </c>
      <c r="R219" s="4">
        <v>1537</v>
      </c>
      <c r="S219" s="4">
        <v>53</v>
      </c>
      <c r="T219" s="4">
        <v>73</v>
      </c>
      <c r="U219" s="4">
        <v>133</v>
      </c>
      <c r="V219" s="4">
        <v>84</v>
      </c>
      <c r="W219" s="4">
        <v>103</v>
      </c>
      <c r="X219" s="4">
        <v>68</v>
      </c>
      <c r="Y219" s="4">
        <v>12</v>
      </c>
    </row>
    <row r="220" spans="1:25" s="1" customFormat="1" ht="9.9499999999999993" customHeight="1" x14ac:dyDescent="0.15">
      <c r="B220" s="10" t="s">
        <v>103</v>
      </c>
      <c r="C220" s="4">
        <v>341</v>
      </c>
      <c r="D220" s="4">
        <v>218</v>
      </c>
      <c r="E220" s="4">
        <v>8647</v>
      </c>
      <c r="F220" s="4">
        <v>365</v>
      </c>
      <c r="G220" s="4">
        <v>97</v>
      </c>
      <c r="H220" s="4">
        <v>150</v>
      </c>
      <c r="I220" s="4">
        <v>2043</v>
      </c>
      <c r="J220" s="4">
        <v>957</v>
      </c>
      <c r="K220" s="4">
        <v>351</v>
      </c>
      <c r="L220" s="4">
        <v>386</v>
      </c>
      <c r="M220" s="4">
        <v>541</v>
      </c>
      <c r="N220" s="4">
        <v>6366</v>
      </c>
      <c r="O220" s="4">
        <v>71</v>
      </c>
      <c r="P220" s="4">
        <v>1704</v>
      </c>
      <c r="Q220" s="4">
        <v>239</v>
      </c>
      <c r="R220" s="4">
        <v>2081</v>
      </c>
      <c r="S220" s="4">
        <v>72</v>
      </c>
      <c r="T220" s="4">
        <v>140</v>
      </c>
      <c r="U220" s="4">
        <v>134</v>
      </c>
      <c r="V220" s="4">
        <v>122</v>
      </c>
      <c r="W220" s="4">
        <v>190</v>
      </c>
      <c r="X220" s="4">
        <v>78</v>
      </c>
      <c r="Y220" s="4">
        <v>18</v>
      </c>
    </row>
    <row r="221" spans="1:25" s="1" customFormat="1" ht="9.9499999999999993" customHeight="1" x14ac:dyDescent="0.15">
      <c r="A221" s="6" t="s">
        <v>162</v>
      </c>
      <c r="B221" s="10"/>
      <c r="C221" s="4">
        <v>541</v>
      </c>
      <c r="D221" s="4">
        <v>453</v>
      </c>
      <c r="E221" s="4">
        <v>15152</v>
      </c>
      <c r="F221" s="4">
        <v>644</v>
      </c>
      <c r="G221" s="4">
        <v>143</v>
      </c>
      <c r="H221" s="4">
        <v>275</v>
      </c>
      <c r="I221" s="4">
        <v>3990</v>
      </c>
      <c r="J221" s="4">
        <v>2839</v>
      </c>
      <c r="K221" s="4">
        <v>692</v>
      </c>
      <c r="L221" s="4">
        <v>812</v>
      </c>
      <c r="M221" s="4">
        <v>1025</v>
      </c>
      <c r="N221" s="4">
        <v>11545</v>
      </c>
      <c r="O221" s="4">
        <v>139</v>
      </c>
      <c r="P221" s="4">
        <v>3289</v>
      </c>
      <c r="Q221" s="4">
        <v>417</v>
      </c>
      <c r="R221" s="4">
        <v>4286</v>
      </c>
      <c r="S221" s="4">
        <v>140</v>
      </c>
      <c r="T221" s="4">
        <v>247</v>
      </c>
      <c r="U221" s="4">
        <v>286</v>
      </c>
      <c r="V221" s="4">
        <v>223</v>
      </c>
      <c r="W221" s="4">
        <v>314</v>
      </c>
      <c r="X221" s="4">
        <v>153</v>
      </c>
      <c r="Y221" s="4">
        <v>32</v>
      </c>
    </row>
    <row r="222" spans="1:25" s="7" customFormat="1" ht="9.9499999999999993" customHeight="1" x14ac:dyDescent="0.15">
      <c r="B222" s="11" t="s">
        <v>163</v>
      </c>
      <c r="C222" s="8">
        <f t="shared" ref="C222:Y222" si="32">C221/ 47637</f>
        <v>1.1356718517119046E-2</v>
      </c>
      <c r="D222" s="8">
        <f t="shared" si="32"/>
        <v>9.5094149505636372E-3</v>
      </c>
      <c r="E222" s="8">
        <f t="shared" si="32"/>
        <v>0.31807208682326765</v>
      </c>
      <c r="F222" s="8">
        <f t="shared" si="32"/>
        <v>1.3518903373428218E-2</v>
      </c>
      <c r="G222" s="8">
        <f t="shared" si="32"/>
        <v>3.0018682956525389E-3</v>
      </c>
      <c r="H222" s="8">
        <f t="shared" si="32"/>
        <v>5.7728236454856518E-3</v>
      </c>
      <c r="I222" s="8">
        <f t="shared" si="32"/>
        <v>8.3758423074500918E-2</v>
      </c>
      <c r="J222" s="8">
        <f t="shared" si="32"/>
        <v>5.959653210739551E-2</v>
      </c>
      <c r="K222" s="8">
        <f t="shared" si="32"/>
        <v>1.4526523500640258E-2</v>
      </c>
      <c r="L222" s="8">
        <f t="shared" si="32"/>
        <v>1.7045573818670362E-2</v>
      </c>
      <c r="M222" s="8">
        <f t="shared" si="32"/>
        <v>2.1516888133173793E-2</v>
      </c>
      <c r="N222" s="8">
        <f t="shared" si="32"/>
        <v>0.24235363268047946</v>
      </c>
      <c r="O222" s="8">
        <f t="shared" si="32"/>
        <v>2.9178999517182024E-3</v>
      </c>
      <c r="P222" s="8">
        <f t="shared" si="32"/>
        <v>6.9042970800008402E-2</v>
      </c>
      <c r="Q222" s="8">
        <f t="shared" si="32"/>
        <v>8.7536998551546071E-3</v>
      </c>
      <c r="R222" s="8">
        <f t="shared" si="32"/>
        <v>8.9972080525641832E-2</v>
      </c>
      <c r="S222" s="8">
        <f t="shared" si="32"/>
        <v>2.9388920377017864E-3</v>
      </c>
      <c r="T222" s="8">
        <f t="shared" si="32"/>
        <v>5.1850452379452946E-3</v>
      </c>
      <c r="U222" s="8">
        <f t="shared" si="32"/>
        <v>6.0037365913050778E-3</v>
      </c>
      <c r="V222" s="8">
        <f t="shared" si="32"/>
        <v>4.6812351743392745E-3</v>
      </c>
      <c r="W222" s="8">
        <f t="shared" si="32"/>
        <v>6.5915149988454349E-3</v>
      </c>
      <c r="X222" s="8">
        <f t="shared" si="32"/>
        <v>3.2117891554883809E-3</v>
      </c>
      <c r="Y222" s="8">
        <f t="shared" si="32"/>
        <v>6.7174675147469408E-4</v>
      </c>
    </row>
    <row r="223" spans="1:25" s="1" customFormat="1" ht="5.0999999999999996" customHeight="1" x14ac:dyDescent="0.15">
      <c r="B223" s="12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s="1" customFormat="1" ht="9.9499999999999993" customHeight="1" x14ac:dyDescent="0.15">
      <c r="A224" s="3" t="s">
        <v>109</v>
      </c>
      <c r="B224" s="12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1" customFormat="1" ht="9.9499999999999993" customHeight="1" x14ac:dyDescent="0.15">
      <c r="B225" s="10" t="s">
        <v>102</v>
      </c>
      <c r="C225" s="4">
        <v>73</v>
      </c>
      <c r="D225" s="4">
        <v>68</v>
      </c>
      <c r="E225" s="4">
        <v>1512</v>
      </c>
      <c r="F225" s="4">
        <v>110</v>
      </c>
      <c r="G225" s="4">
        <v>15</v>
      </c>
      <c r="H225" s="4">
        <v>38</v>
      </c>
      <c r="I225" s="4">
        <v>241</v>
      </c>
      <c r="J225" s="4">
        <v>461</v>
      </c>
      <c r="K225" s="4">
        <v>38</v>
      </c>
      <c r="L225" s="4">
        <v>97</v>
      </c>
      <c r="M225" s="4">
        <v>102</v>
      </c>
      <c r="N225" s="4">
        <v>1318</v>
      </c>
      <c r="O225" s="4">
        <v>10</v>
      </c>
      <c r="P225" s="4">
        <v>458</v>
      </c>
      <c r="Q225" s="4">
        <v>48</v>
      </c>
      <c r="R225" s="4">
        <v>433</v>
      </c>
      <c r="S225" s="4">
        <v>20</v>
      </c>
      <c r="T225" s="4">
        <v>46</v>
      </c>
      <c r="U225" s="4">
        <v>58</v>
      </c>
      <c r="V225" s="4">
        <v>27</v>
      </c>
      <c r="W225" s="4">
        <v>49</v>
      </c>
      <c r="X225" s="4">
        <v>11</v>
      </c>
      <c r="Y225" s="4">
        <v>14</v>
      </c>
    </row>
    <row r="226" spans="1:25" s="1" customFormat="1" ht="9.9499999999999993" customHeight="1" x14ac:dyDescent="0.15">
      <c r="B226" s="10" t="s">
        <v>107</v>
      </c>
      <c r="C226" s="4">
        <v>531</v>
      </c>
      <c r="D226" s="4">
        <v>496</v>
      </c>
      <c r="E226" s="4">
        <v>8259</v>
      </c>
      <c r="F226" s="4">
        <v>258</v>
      </c>
      <c r="G226" s="4">
        <v>29</v>
      </c>
      <c r="H226" s="4">
        <v>90</v>
      </c>
      <c r="I226" s="4">
        <v>1451</v>
      </c>
      <c r="J226" s="4">
        <v>2551</v>
      </c>
      <c r="K226" s="4">
        <v>140</v>
      </c>
      <c r="L226" s="4">
        <v>439</v>
      </c>
      <c r="M226" s="4">
        <v>442</v>
      </c>
      <c r="N226" s="4">
        <v>4812</v>
      </c>
      <c r="O226" s="4">
        <v>36</v>
      </c>
      <c r="P226" s="4">
        <v>1318</v>
      </c>
      <c r="Q226" s="4">
        <v>170</v>
      </c>
      <c r="R226" s="4">
        <v>2796</v>
      </c>
      <c r="S226" s="4">
        <v>63</v>
      </c>
      <c r="T226" s="4">
        <v>116</v>
      </c>
      <c r="U226" s="4">
        <v>268</v>
      </c>
      <c r="V226" s="4">
        <v>176</v>
      </c>
      <c r="W226" s="4">
        <v>223</v>
      </c>
      <c r="X226" s="4">
        <v>38</v>
      </c>
      <c r="Y226" s="4">
        <v>29</v>
      </c>
    </row>
    <row r="227" spans="1:25" s="1" customFormat="1" ht="9.9499999999999993" customHeight="1" x14ac:dyDescent="0.15">
      <c r="B227" s="10" t="s">
        <v>108</v>
      </c>
      <c r="C227" s="4">
        <v>736</v>
      </c>
      <c r="D227" s="4">
        <v>351</v>
      </c>
      <c r="E227" s="4">
        <v>13782</v>
      </c>
      <c r="F227" s="4">
        <v>716</v>
      </c>
      <c r="G227" s="4">
        <v>115</v>
      </c>
      <c r="H227" s="4">
        <v>216</v>
      </c>
      <c r="I227" s="4">
        <v>2600</v>
      </c>
      <c r="J227" s="4">
        <v>4821</v>
      </c>
      <c r="K227" s="4">
        <v>258</v>
      </c>
      <c r="L227" s="4">
        <v>884</v>
      </c>
      <c r="M227" s="4">
        <v>986</v>
      </c>
      <c r="N227" s="4">
        <v>9152</v>
      </c>
      <c r="O227" s="4">
        <v>78</v>
      </c>
      <c r="P227" s="4">
        <v>3977</v>
      </c>
      <c r="Q227" s="4">
        <v>178</v>
      </c>
      <c r="R227" s="4">
        <v>4691</v>
      </c>
      <c r="S227" s="4">
        <v>148</v>
      </c>
      <c r="T227" s="4">
        <v>223</v>
      </c>
      <c r="U227" s="4">
        <v>335</v>
      </c>
      <c r="V227" s="4">
        <v>207</v>
      </c>
      <c r="W227" s="4">
        <v>290</v>
      </c>
      <c r="X227" s="4">
        <v>70</v>
      </c>
      <c r="Y227" s="4">
        <v>29</v>
      </c>
    </row>
    <row r="228" spans="1:25" s="1" customFormat="1" ht="9.9499999999999993" customHeight="1" x14ac:dyDescent="0.15">
      <c r="A228" s="6" t="s">
        <v>162</v>
      </c>
      <c r="B228" s="10"/>
      <c r="C228" s="4">
        <v>1340</v>
      </c>
      <c r="D228" s="4">
        <v>915</v>
      </c>
      <c r="E228" s="4">
        <v>23553</v>
      </c>
      <c r="F228" s="4">
        <v>1084</v>
      </c>
      <c r="G228" s="4">
        <v>159</v>
      </c>
      <c r="H228" s="4">
        <v>344</v>
      </c>
      <c r="I228" s="4">
        <v>4292</v>
      </c>
      <c r="J228" s="4">
        <v>7833</v>
      </c>
      <c r="K228" s="4">
        <v>436</v>
      </c>
      <c r="L228" s="4">
        <v>1420</v>
      </c>
      <c r="M228" s="4">
        <v>1530</v>
      </c>
      <c r="N228" s="4">
        <v>15282</v>
      </c>
      <c r="O228" s="4">
        <v>124</v>
      </c>
      <c r="P228" s="4">
        <v>5753</v>
      </c>
      <c r="Q228" s="4">
        <v>396</v>
      </c>
      <c r="R228" s="4">
        <v>7920</v>
      </c>
      <c r="S228" s="4">
        <v>231</v>
      </c>
      <c r="T228" s="4">
        <v>385</v>
      </c>
      <c r="U228" s="4">
        <v>661</v>
      </c>
      <c r="V228" s="4">
        <v>410</v>
      </c>
      <c r="W228" s="4">
        <v>562</v>
      </c>
      <c r="X228" s="4">
        <v>119</v>
      </c>
      <c r="Y228" s="4">
        <v>72</v>
      </c>
    </row>
    <row r="229" spans="1:25" s="7" customFormat="1" ht="9.9499999999999993" customHeight="1" x14ac:dyDescent="0.15">
      <c r="B229" s="11" t="s">
        <v>163</v>
      </c>
      <c r="C229" s="8">
        <f t="shared" ref="C229:Y229" si="33">C228/ 74821</f>
        <v>1.7909410459630317E-2</v>
      </c>
      <c r="D229" s="8">
        <f t="shared" si="33"/>
        <v>1.2229186992956522E-2</v>
      </c>
      <c r="E229" s="8">
        <f t="shared" si="33"/>
        <v>0.31479130190721855</v>
      </c>
      <c r="F229" s="8">
        <f t="shared" si="33"/>
        <v>1.448791114793975E-2</v>
      </c>
      <c r="G229" s="8">
        <f t="shared" si="33"/>
        <v>2.1250718381203137E-3</v>
      </c>
      <c r="H229" s="8">
        <f t="shared" si="33"/>
        <v>4.5976397000842013E-3</v>
      </c>
      <c r="I229" s="8">
        <f t="shared" si="33"/>
        <v>5.7363574397562185E-2</v>
      </c>
      <c r="J229" s="8">
        <f t="shared" si="33"/>
        <v>0.10468985979871961</v>
      </c>
      <c r="K229" s="8">
        <f t="shared" si="33"/>
        <v>5.8272410152229986E-3</v>
      </c>
      <c r="L229" s="8">
        <f t="shared" si="33"/>
        <v>1.897862899453362E-2</v>
      </c>
      <c r="M229" s="8">
        <f t="shared" si="33"/>
        <v>2.0448804480025663E-2</v>
      </c>
      <c r="N229" s="8">
        <f t="shared" si="33"/>
        <v>0.20424747062990337</v>
      </c>
      <c r="O229" s="8">
        <f t="shared" si="33"/>
        <v>1.6572887291001189E-3</v>
      </c>
      <c r="P229" s="8">
        <f t="shared" si="33"/>
        <v>7.6890177891233744E-2</v>
      </c>
      <c r="Q229" s="8">
        <f t="shared" si="33"/>
        <v>5.2926317477713473E-3</v>
      </c>
      <c r="R229" s="8">
        <f t="shared" si="33"/>
        <v>0.10585263495542695</v>
      </c>
      <c r="S229" s="8">
        <f t="shared" si="33"/>
        <v>3.0873685195332862E-3</v>
      </c>
      <c r="T229" s="8">
        <f t="shared" si="33"/>
        <v>5.1456141992221437E-3</v>
      </c>
      <c r="U229" s="8">
        <f t="shared" si="33"/>
        <v>8.8344181446385374E-3</v>
      </c>
      <c r="V229" s="8">
        <f t="shared" si="33"/>
        <v>5.4797449913794255E-3</v>
      </c>
      <c r="W229" s="8">
        <f t="shared" si="33"/>
        <v>7.5112602076957006E-3</v>
      </c>
      <c r="X229" s="8">
        <f t="shared" si="33"/>
        <v>1.5904625706686625E-3</v>
      </c>
      <c r="Y229" s="8">
        <f t="shared" si="33"/>
        <v>9.6229668141297234E-4</v>
      </c>
    </row>
    <row r="230" spans="1:25" s="1" customFormat="1" ht="5.0999999999999996" customHeight="1" x14ac:dyDescent="0.15">
      <c r="B230" s="12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1" customFormat="1" ht="9.9499999999999993" customHeight="1" x14ac:dyDescent="0.15">
      <c r="A231" s="3" t="s">
        <v>110</v>
      </c>
      <c r="B231" s="12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1" customFormat="1" ht="9.9499999999999993" customHeight="1" x14ac:dyDescent="0.15">
      <c r="B232" s="10" t="s">
        <v>102</v>
      </c>
      <c r="C232" s="4">
        <v>605</v>
      </c>
      <c r="D232" s="4">
        <v>509</v>
      </c>
      <c r="E232" s="4">
        <v>14269</v>
      </c>
      <c r="F232" s="4">
        <v>746</v>
      </c>
      <c r="G232" s="4">
        <v>185</v>
      </c>
      <c r="H232" s="4">
        <v>360</v>
      </c>
      <c r="I232" s="4">
        <v>1296</v>
      </c>
      <c r="J232" s="4">
        <v>1711</v>
      </c>
      <c r="K232" s="4">
        <v>188</v>
      </c>
      <c r="L232" s="4">
        <v>430</v>
      </c>
      <c r="M232" s="4">
        <v>797</v>
      </c>
      <c r="N232" s="4">
        <v>6510</v>
      </c>
      <c r="O232" s="4">
        <v>117</v>
      </c>
      <c r="P232" s="4">
        <v>2080</v>
      </c>
      <c r="Q232" s="4">
        <v>265</v>
      </c>
      <c r="R232" s="4">
        <v>1458</v>
      </c>
      <c r="S232" s="4">
        <v>122</v>
      </c>
      <c r="T232" s="4">
        <v>213</v>
      </c>
      <c r="U232" s="4">
        <v>254</v>
      </c>
      <c r="V232" s="4">
        <v>200</v>
      </c>
      <c r="W232" s="4">
        <v>212</v>
      </c>
      <c r="X232" s="4">
        <v>48</v>
      </c>
      <c r="Y232" s="4">
        <v>36</v>
      </c>
    </row>
    <row r="233" spans="1:25" s="1" customFormat="1" ht="9.9499999999999993" customHeight="1" x14ac:dyDescent="0.15">
      <c r="A233" s="6" t="s">
        <v>162</v>
      </c>
      <c r="B233" s="10"/>
      <c r="C233" s="4">
        <v>605</v>
      </c>
      <c r="D233" s="4">
        <v>509</v>
      </c>
      <c r="E233" s="4">
        <v>14269</v>
      </c>
      <c r="F233" s="4">
        <v>746</v>
      </c>
      <c r="G233" s="4">
        <v>185</v>
      </c>
      <c r="H233" s="4">
        <v>360</v>
      </c>
      <c r="I233" s="4">
        <v>1296</v>
      </c>
      <c r="J233" s="4">
        <v>1711</v>
      </c>
      <c r="K233" s="4">
        <v>188</v>
      </c>
      <c r="L233" s="4">
        <v>430</v>
      </c>
      <c r="M233" s="4">
        <v>797</v>
      </c>
      <c r="N233" s="4">
        <v>6510</v>
      </c>
      <c r="O233" s="4">
        <v>117</v>
      </c>
      <c r="P233" s="4">
        <v>2080</v>
      </c>
      <c r="Q233" s="4">
        <v>265</v>
      </c>
      <c r="R233" s="4">
        <v>1458</v>
      </c>
      <c r="S233" s="4">
        <v>122</v>
      </c>
      <c r="T233" s="4">
        <v>213</v>
      </c>
      <c r="U233" s="4">
        <v>254</v>
      </c>
      <c r="V233" s="4">
        <v>200</v>
      </c>
      <c r="W233" s="4">
        <v>212</v>
      </c>
      <c r="X233" s="4">
        <v>48</v>
      </c>
      <c r="Y233" s="4">
        <v>36</v>
      </c>
    </row>
    <row r="234" spans="1:25" s="7" customFormat="1" ht="9.9499999999999993" customHeight="1" x14ac:dyDescent="0.15">
      <c r="B234" s="11" t="s">
        <v>163</v>
      </c>
      <c r="C234" s="8">
        <f t="shared" ref="C234:Y234" si="34">C233/ 32611</f>
        <v>1.8552022323755787E-2</v>
      </c>
      <c r="D234" s="8">
        <f t="shared" si="34"/>
        <v>1.5608230351721812E-2</v>
      </c>
      <c r="E234" s="8">
        <f t="shared" si="34"/>
        <v>0.43755174634325839</v>
      </c>
      <c r="F234" s="8">
        <f t="shared" si="34"/>
        <v>2.2875716782680692E-2</v>
      </c>
      <c r="G234" s="8">
        <f t="shared" si="34"/>
        <v>5.672932446107142E-3</v>
      </c>
      <c r="H234" s="8">
        <f t="shared" si="34"/>
        <v>1.1039219895127411E-2</v>
      </c>
      <c r="I234" s="8">
        <f t="shared" si="34"/>
        <v>3.9741191622458677E-2</v>
      </c>
      <c r="J234" s="8">
        <f t="shared" si="34"/>
        <v>5.2466959001563888E-2</v>
      </c>
      <c r="K234" s="8">
        <f t="shared" si="34"/>
        <v>5.7649259452332039E-3</v>
      </c>
      <c r="L234" s="8">
        <f t="shared" si="34"/>
        <v>1.3185734874735519E-2</v>
      </c>
      <c r="M234" s="8">
        <f t="shared" si="34"/>
        <v>2.4439606267823741E-2</v>
      </c>
      <c r="N234" s="8">
        <f t="shared" si="34"/>
        <v>0.19962589310355403</v>
      </c>
      <c r="O234" s="8">
        <f t="shared" si="34"/>
        <v>3.5877464659164085E-3</v>
      </c>
      <c r="P234" s="8">
        <f t="shared" si="34"/>
        <v>6.378215939406949E-2</v>
      </c>
      <c r="Q234" s="8">
        <f t="shared" si="34"/>
        <v>8.1260924228021211E-3</v>
      </c>
      <c r="R234" s="8">
        <f t="shared" si="34"/>
        <v>4.4708840575266015E-2</v>
      </c>
      <c r="S234" s="8">
        <f t="shared" si="34"/>
        <v>3.7410689644598446E-3</v>
      </c>
      <c r="T234" s="8">
        <f t="shared" si="34"/>
        <v>6.5315384379503851E-3</v>
      </c>
      <c r="U234" s="8">
        <f t="shared" si="34"/>
        <v>7.7887829260065624E-3</v>
      </c>
      <c r="V234" s="8">
        <f t="shared" si="34"/>
        <v>6.1328999417374509E-3</v>
      </c>
      <c r="W234" s="8">
        <f t="shared" si="34"/>
        <v>6.5008739382416978E-3</v>
      </c>
      <c r="X234" s="8">
        <f t="shared" si="34"/>
        <v>1.4718959860169881E-3</v>
      </c>
      <c r="Y234" s="8">
        <f t="shared" si="34"/>
        <v>1.1039219895127412E-3</v>
      </c>
    </row>
    <row r="235" spans="1:25" s="1" customFormat="1" ht="5.0999999999999996" customHeight="1" x14ac:dyDescent="0.15">
      <c r="B235" s="12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1" customFormat="1" ht="9.9499999999999993" customHeight="1" x14ac:dyDescent="0.15">
      <c r="A236" s="3" t="s">
        <v>113</v>
      </c>
      <c r="B236" s="12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1" customFormat="1" ht="9.9499999999999993" customHeight="1" x14ac:dyDescent="0.15">
      <c r="B237" s="10" t="s">
        <v>111</v>
      </c>
      <c r="C237" s="4">
        <v>398</v>
      </c>
      <c r="D237" s="4">
        <v>293</v>
      </c>
      <c r="E237" s="4">
        <v>8938</v>
      </c>
      <c r="F237" s="4">
        <v>457</v>
      </c>
      <c r="G237" s="4">
        <v>70</v>
      </c>
      <c r="H237" s="4">
        <v>115</v>
      </c>
      <c r="I237" s="4">
        <v>1249</v>
      </c>
      <c r="J237" s="4">
        <v>277</v>
      </c>
      <c r="K237" s="4">
        <v>173</v>
      </c>
      <c r="L237" s="4">
        <v>494</v>
      </c>
      <c r="M237" s="4">
        <v>199</v>
      </c>
      <c r="N237" s="4">
        <v>2074</v>
      </c>
      <c r="O237" s="4">
        <v>58</v>
      </c>
      <c r="P237" s="4">
        <v>969</v>
      </c>
      <c r="Q237" s="4">
        <v>335</v>
      </c>
      <c r="R237" s="4">
        <v>1715</v>
      </c>
      <c r="S237" s="4">
        <v>55</v>
      </c>
      <c r="T237" s="4">
        <v>246</v>
      </c>
      <c r="U237" s="4">
        <v>140</v>
      </c>
      <c r="V237" s="4">
        <v>120</v>
      </c>
      <c r="W237" s="4">
        <v>226</v>
      </c>
      <c r="X237" s="4">
        <v>26</v>
      </c>
      <c r="Y237" s="4">
        <v>22</v>
      </c>
    </row>
    <row r="238" spans="1:25" s="1" customFormat="1" ht="9.9499999999999993" customHeight="1" x14ac:dyDescent="0.15">
      <c r="B238" s="10" t="s">
        <v>112</v>
      </c>
      <c r="C238" s="4">
        <v>718</v>
      </c>
      <c r="D238" s="4">
        <v>738</v>
      </c>
      <c r="E238" s="4">
        <v>16624</v>
      </c>
      <c r="F238" s="4">
        <v>680</v>
      </c>
      <c r="G238" s="4">
        <v>112</v>
      </c>
      <c r="H238" s="4">
        <v>255</v>
      </c>
      <c r="I238" s="4">
        <v>2360</v>
      </c>
      <c r="J238" s="4">
        <v>2096</v>
      </c>
      <c r="K238" s="4">
        <v>278</v>
      </c>
      <c r="L238" s="4">
        <v>965</v>
      </c>
      <c r="M238" s="4">
        <v>188</v>
      </c>
      <c r="N238" s="4">
        <v>6699</v>
      </c>
      <c r="O238" s="4">
        <v>75</v>
      </c>
      <c r="P238" s="4">
        <v>1865</v>
      </c>
      <c r="Q238" s="4">
        <v>223</v>
      </c>
      <c r="R238" s="4">
        <v>4027</v>
      </c>
      <c r="S238" s="4">
        <v>96</v>
      </c>
      <c r="T238" s="4">
        <v>239</v>
      </c>
      <c r="U238" s="4">
        <v>204</v>
      </c>
      <c r="V238" s="4">
        <v>224</v>
      </c>
      <c r="W238" s="4">
        <v>209</v>
      </c>
      <c r="X238" s="4">
        <v>41</v>
      </c>
      <c r="Y238" s="4">
        <v>38</v>
      </c>
    </row>
    <row r="239" spans="1:25" s="1" customFormat="1" ht="9.9499999999999993" customHeight="1" x14ac:dyDescent="0.15">
      <c r="B239" s="10" t="s">
        <v>108</v>
      </c>
      <c r="C239" s="4">
        <v>19</v>
      </c>
      <c r="D239" s="4">
        <v>8</v>
      </c>
      <c r="E239" s="4">
        <v>243</v>
      </c>
      <c r="F239" s="4">
        <v>17</v>
      </c>
      <c r="G239" s="4">
        <v>2</v>
      </c>
      <c r="H239" s="4">
        <v>4</v>
      </c>
      <c r="I239" s="4">
        <v>61</v>
      </c>
      <c r="J239" s="4">
        <v>25</v>
      </c>
      <c r="K239" s="4">
        <v>8</v>
      </c>
      <c r="L239" s="4">
        <v>21</v>
      </c>
      <c r="M239" s="4">
        <v>5</v>
      </c>
      <c r="N239" s="4">
        <v>165</v>
      </c>
      <c r="O239" s="4">
        <v>0</v>
      </c>
      <c r="P239" s="4">
        <v>65</v>
      </c>
      <c r="Q239" s="4">
        <v>3</v>
      </c>
      <c r="R239" s="4">
        <v>66</v>
      </c>
      <c r="S239" s="4">
        <v>3</v>
      </c>
      <c r="T239" s="4">
        <v>6</v>
      </c>
      <c r="U239" s="4">
        <v>7</v>
      </c>
      <c r="V239" s="4">
        <v>4</v>
      </c>
      <c r="W239" s="4">
        <v>5</v>
      </c>
      <c r="X239" s="4">
        <v>1</v>
      </c>
      <c r="Y239" s="4">
        <v>0</v>
      </c>
    </row>
    <row r="240" spans="1:25" s="1" customFormat="1" ht="9.9499999999999993" customHeight="1" x14ac:dyDescent="0.15">
      <c r="A240" s="6" t="s">
        <v>162</v>
      </c>
      <c r="B240" s="10"/>
      <c r="C240" s="4">
        <v>1135</v>
      </c>
      <c r="D240" s="4">
        <v>1039</v>
      </c>
      <c r="E240" s="4">
        <v>25805</v>
      </c>
      <c r="F240" s="4">
        <v>1154</v>
      </c>
      <c r="G240" s="4">
        <v>184</v>
      </c>
      <c r="H240" s="4">
        <v>374</v>
      </c>
      <c r="I240" s="4">
        <v>3670</v>
      </c>
      <c r="J240" s="4">
        <v>2398</v>
      </c>
      <c r="K240" s="4">
        <v>459</v>
      </c>
      <c r="L240" s="4">
        <v>1480</v>
      </c>
      <c r="M240" s="4">
        <v>392</v>
      </c>
      <c r="N240" s="4">
        <v>8938</v>
      </c>
      <c r="O240" s="4">
        <v>133</v>
      </c>
      <c r="P240" s="4">
        <v>2899</v>
      </c>
      <c r="Q240" s="4">
        <v>561</v>
      </c>
      <c r="R240" s="4">
        <v>5808</v>
      </c>
      <c r="S240" s="4">
        <v>154</v>
      </c>
      <c r="T240" s="4">
        <v>491</v>
      </c>
      <c r="U240" s="4">
        <v>351</v>
      </c>
      <c r="V240" s="4">
        <v>348</v>
      </c>
      <c r="W240" s="4">
        <v>440</v>
      </c>
      <c r="X240" s="4">
        <v>68</v>
      </c>
      <c r="Y240" s="4">
        <v>60</v>
      </c>
    </row>
    <row r="241" spans="1:25" s="7" customFormat="1" ht="9.9499999999999993" customHeight="1" x14ac:dyDescent="0.15">
      <c r="B241" s="11" t="s">
        <v>163</v>
      </c>
      <c r="C241" s="8">
        <f t="shared" ref="C241:Y241" si="35">C240/ 58341</f>
        <v>1.9454585968701258E-2</v>
      </c>
      <c r="D241" s="8">
        <f t="shared" si="35"/>
        <v>1.7809087948441063E-2</v>
      </c>
      <c r="E241" s="8">
        <f t="shared" si="35"/>
        <v>0.44231329596681579</v>
      </c>
      <c r="F241" s="8">
        <f t="shared" si="35"/>
        <v>1.9780257451877753E-2</v>
      </c>
      <c r="G241" s="8">
        <f t="shared" si="35"/>
        <v>3.1538712054987061E-3</v>
      </c>
      <c r="H241" s="8">
        <f t="shared" si="35"/>
        <v>6.4105860372636742E-3</v>
      </c>
      <c r="I241" s="8">
        <f t="shared" si="35"/>
        <v>6.2906018066197014E-2</v>
      </c>
      <c r="J241" s="8">
        <f t="shared" si="35"/>
        <v>4.1103169297749438E-2</v>
      </c>
      <c r="K241" s="8">
        <f t="shared" si="35"/>
        <v>7.8675374093690551E-3</v>
      </c>
      <c r="L241" s="8">
        <f t="shared" si="35"/>
        <v>2.5368094479011331E-2</v>
      </c>
      <c r="M241" s="8">
        <f t="shared" si="35"/>
        <v>6.7191169160624601E-3</v>
      </c>
      <c r="N241" s="8">
        <f t="shared" si="35"/>
        <v>0.15320272192797518</v>
      </c>
      <c r="O241" s="8">
        <f t="shared" si="35"/>
        <v>2.2797003822354776E-3</v>
      </c>
      <c r="P241" s="8">
        <f t="shared" si="35"/>
        <v>4.9690612090982328E-2</v>
      </c>
      <c r="Q241" s="8">
        <f t="shared" si="35"/>
        <v>9.6158790558955112E-3</v>
      </c>
      <c r="R241" s="8">
        <f t="shared" si="35"/>
        <v>9.9552630225741762E-2</v>
      </c>
      <c r="S241" s="8">
        <f t="shared" si="35"/>
        <v>2.6396530741673949E-3</v>
      </c>
      <c r="T241" s="8">
        <f t="shared" si="35"/>
        <v>8.4160367494557856E-3</v>
      </c>
      <c r="U241" s="8">
        <f t="shared" si="35"/>
        <v>6.0163521365763353E-3</v>
      </c>
      <c r="V241" s="8">
        <f t="shared" si="35"/>
        <v>5.9649303234432047E-3</v>
      </c>
      <c r="W241" s="8">
        <f t="shared" si="35"/>
        <v>7.5418659261925576E-3</v>
      </c>
      <c r="X241" s="8">
        <f t="shared" si="35"/>
        <v>1.1655610976843043E-3</v>
      </c>
      <c r="Y241" s="8">
        <f t="shared" si="35"/>
        <v>1.0284362626626214E-3</v>
      </c>
    </row>
    <row r="242" spans="1:25" s="1" customFormat="1" ht="5.0999999999999996" customHeight="1" x14ac:dyDescent="0.15">
      <c r="B242" s="12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1" customFormat="1" ht="9.9499999999999993" customHeight="1" x14ac:dyDescent="0.15">
      <c r="A243" s="3" t="s">
        <v>115</v>
      </c>
      <c r="B243" s="12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1" customFormat="1" ht="9.9499999999999993" customHeight="1" x14ac:dyDescent="0.15">
      <c r="B244" s="10" t="s">
        <v>99</v>
      </c>
      <c r="C244" s="4">
        <v>66</v>
      </c>
      <c r="D244" s="4">
        <v>230</v>
      </c>
      <c r="E244" s="4">
        <v>3747</v>
      </c>
      <c r="F244" s="4">
        <v>104</v>
      </c>
      <c r="G244" s="4">
        <v>15</v>
      </c>
      <c r="H244" s="4">
        <v>36</v>
      </c>
      <c r="I244" s="4">
        <v>662</v>
      </c>
      <c r="J244" s="4">
        <v>1083</v>
      </c>
      <c r="K244" s="4">
        <v>76</v>
      </c>
      <c r="L244" s="4">
        <v>65</v>
      </c>
      <c r="M244" s="4">
        <v>38</v>
      </c>
      <c r="N244" s="4">
        <v>1939</v>
      </c>
      <c r="O244" s="4">
        <v>26</v>
      </c>
      <c r="P244" s="4">
        <v>355</v>
      </c>
      <c r="Q244" s="4">
        <v>53</v>
      </c>
      <c r="R244" s="4">
        <v>569</v>
      </c>
      <c r="S244" s="4">
        <v>24</v>
      </c>
      <c r="T244" s="4">
        <v>48</v>
      </c>
      <c r="U244" s="4">
        <v>54</v>
      </c>
      <c r="V244" s="4">
        <v>46</v>
      </c>
      <c r="W244" s="4">
        <v>35</v>
      </c>
      <c r="X244" s="4">
        <v>11</v>
      </c>
      <c r="Y244" s="4">
        <v>11</v>
      </c>
    </row>
    <row r="245" spans="1:25" s="1" customFormat="1" ht="9.9499999999999993" customHeight="1" x14ac:dyDescent="0.15">
      <c r="B245" s="10" t="s">
        <v>114</v>
      </c>
      <c r="C245" s="4">
        <v>1027</v>
      </c>
      <c r="D245" s="4">
        <v>1542</v>
      </c>
      <c r="E245" s="4">
        <v>49262</v>
      </c>
      <c r="F245" s="4">
        <v>1207</v>
      </c>
      <c r="G245" s="4">
        <v>252</v>
      </c>
      <c r="H245" s="4">
        <v>408</v>
      </c>
      <c r="I245" s="4">
        <v>5042</v>
      </c>
      <c r="J245" s="4">
        <v>1323</v>
      </c>
      <c r="K245" s="4">
        <v>371</v>
      </c>
      <c r="L245" s="4">
        <v>570</v>
      </c>
      <c r="M245" s="4">
        <v>353</v>
      </c>
      <c r="N245" s="4">
        <v>19326</v>
      </c>
      <c r="O245" s="4">
        <v>140</v>
      </c>
      <c r="P245" s="4">
        <v>2342</v>
      </c>
      <c r="Q245" s="4">
        <v>367</v>
      </c>
      <c r="R245" s="4">
        <v>4020</v>
      </c>
      <c r="S245" s="4">
        <v>380</v>
      </c>
      <c r="T245" s="4">
        <v>390</v>
      </c>
      <c r="U245" s="4">
        <v>743</v>
      </c>
      <c r="V245" s="4">
        <v>458</v>
      </c>
      <c r="W245" s="4">
        <v>320</v>
      </c>
      <c r="X245" s="4">
        <v>104</v>
      </c>
      <c r="Y245" s="4">
        <v>69</v>
      </c>
    </row>
    <row r="246" spans="1:25" s="1" customFormat="1" ht="9.9499999999999993" customHeight="1" x14ac:dyDescent="0.15">
      <c r="A246" s="6" t="s">
        <v>162</v>
      </c>
      <c r="B246" s="10"/>
      <c r="C246" s="4">
        <v>1093</v>
      </c>
      <c r="D246" s="4">
        <v>1772</v>
      </c>
      <c r="E246" s="4">
        <v>53009</v>
      </c>
      <c r="F246" s="4">
        <v>1311</v>
      </c>
      <c r="G246" s="4">
        <v>267</v>
      </c>
      <c r="H246" s="4">
        <v>444</v>
      </c>
      <c r="I246" s="4">
        <v>5704</v>
      </c>
      <c r="J246" s="4">
        <v>2406</v>
      </c>
      <c r="K246" s="4">
        <v>447</v>
      </c>
      <c r="L246" s="4">
        <v>635</v>
      </c>
      <c r="M246" s="4">
        <v>391</v>
      </c>
      <c r="N246" s="4">
        <v>21265</v>
      </c>
      <c r="O246" s="4">
        <v>166</v>
      </c>
      <c r="P246" s="4">
        <v>2697</v>
      </c>
      <c r="Q246" s="4">
        <v>420</v>
      </c>
      <c r="R246" s="4">
        <v>4589</v>
      </c>
      <c r="S246" s="4">
        <v>404</v>
      </c>
      <c r="T246" s="4">
        <v>438</v>
      </c>
      <c r="U246" s="4">
        <v>797</v>
      </c>
      <c r="V246" s="4">
        <v>504</v>
      </c>
      <c r="W246" s="4">
        <v>355</v>
      </c>
      <c r="X246" s="4">
        <v>115</v>
      </c>
      <c r="Y246" s="4">
        <v>80</v>
      </c>
    </row>
    <row r="247" spans="1:25" s="7" customFormat="1" ht="9.9499999999999993" customHeight="1" x14ac:dyDescent="0.15">
      <c r="B247" s="11" t="s">
        <v>163</v>
      </c>
      <c r="C247" s="8">
        <f t="shared" ref="C247:Y247" si="36">C246/ 99315</f>
        <v>1.1005386900266827E-2</v>
      </c>
      <c r="D247" s="8">
        <f t="shared" si="36"/>
        <v>1.7842219201530483E-2</v>
      </c>
      <c r="E247" s="8">
        <f t="shared" si="36"/>
        <v>0.53374616120424911</v>
      </c>
      <c r="F247" s="8">
        <f t="shared" si="36"/>
        <v>1.3200422896843377E-2</v>
      </c>
      <c r="G247" s="8">
        <f t="shared" si="36"/>
        <v>2.688415647183205E-3</v>
      </c>
      <c r="H247" s="8">
        <f t="shared" si="36"/>
        <v>4.4706237728439815E-3</v>
      </c>
      <c r="I247" s="8">
        <f t="shared" si="36"/>
        <v>5.7433418919599258E-2</v>
      </c>
      <c r="J247" s="8">
        <f t="shared" si="36"/>
        <v>2.4225947742032926E-2</v>
      </c>
      <c r="K247" s="8">
        <f t="shared" si="36"/>
        <v>4.5008306902280621E-3</v>
      </c>
      <c r="L247" s="8">
        <f t="shared" si="36"/>
        <v>6.3937975129638022E-3</v>
      </c>
      <c r="M247" s="8">
        <f t="shared" si="36"/>
        <v>3.9369682323918843E-3</v>
      </c>
      <c r="N247" s="8">
        <f t="shared" si="36"/>
        <v>0.21411669939082717</v>
      </c>
      <c r="O247" s="8">
        <f t="shared" si="36"/>
        <v>1.6714494285858129E-3</v>
      </c>
      <c r="P247" s="8">
        <f t="shared" si="36"/>
        <v>2.7156018728288777E-2</v>
      </c>
      <c r="Q247" s="8">
        <f t="shared" si="36"/>
        <v>4.2289684337713336E-3</v>
      </c>
      <c r="R247" s="8">
        <f t="shared" si="36"/>
        <v>4.62065146251825E-2</v>
      </c>
      <c r="S247" s="8">
        <f t="shared" si="36"/>
        <v>4.0678648743895686E-3</v>
      </c>
      <c r="T247" s="8">
        <f t="shared" si="36"/>
        <v>4.4102099380758193E-3</v>
      </c>
      <c r="U247" s="8">
        <f t="shared" si="36"/>
        <v>8.0249710517041727E-3</v>
      </c>
      <c r="V247" s="8">
        <f t="shared" si="36"/>
        <v>5.0747621205255999E-3</v>
      </c>
      <c r="W247" s="8">
        <f t="shared" si="36"/>
        <v>3.5744852237829128E-3</v>
      </c>
      <c r="X247" s="8">
        <f t="shared" si="36"/>
        <v>1.1579318330564366E-3</v>
      </c>
      <c r="Y247" s="8">
        <f t="shared" si="36"/>
        <v>8.0551779690882545E-4</v>
      </c>
    </row>
    <row r="248" spans="1:25" s="1" customFormat="1" ht="5.0999999999999996" customHeight="1" x14ac:dyDescent="0.15">
      <c r="B248" s="12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1" customFormat="1" ht="9.9499999999999993" customHeight="1" x14ac:dyDescent="0.15">
      <c r="A249" s="3" t="s">
        <v>117</v>
      </c>
      <c r="B249" s="12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s="1" customFormat="1" ht="9.9499999999999993" customHeight="1" x14ac:dyDescent="0.15">
      <c r="B250" s="10" t="s">
        <v>116</v>
      </c>
      <c r="C250" s="4">
        <v>1659</v>
      </c>
      <c r="D250" s="4">
        <v>1105</v>
      </c>
      <c r="E250" s="4">
        <v>48225</v>
      </c>
      <c r="F250" s="4">
        <v>1321</v>
      </c>
      <c r="G250" s="4">
        <v>230</v>
      </c>
      <c r="H250" s="4">
        <v>603</v>
      </c>
      <c r="I250" s="4">
        <v>5866</v>
      </c>
      <c r="J250" s="4">
        <v>4740</v>
      </c>
      <c r="K250" s="4">
        <v>415</v>
      </c>
      <c r="L250" s="4">
        <v>750</v>
      </c>
      <c r="M250" s="4">
        <v>308</v>
      </c>
      <c r="N250" s="4">
        <v>12484</v>
      </c>
      <c r="O250" s="4">
        <v>165</v>
      </c>
      <c r="P250" s="4">
        <v>2637</v>
      </c>
      <c r="Q250" s="4">
        <v>634</v>
      </c>
      <c r="R250" s="4">
        <v>6489</v>
      </c>
      <c r="S250" s="4">
        <v>461</v>
      </c>
      <c r="T250" s="4">
        <v>863</v>
      </c>
      <c r="U250" s="4">
        <v>925</v>
      </c>
      <c r="V250" s="4">
        <v>294</v>
      </c>
      <c r="W250" s="4">
        <v>424</v>
      </c>
      <c r="X250" s="4">
        <v>87</v>
      </c>
      <c r="Y250" s="4">
        <v>77</v>
      </c>
    </row>
    <row r="251" spans="1:25" s="1" customFormat="1" ht="9.9499999999999993" customHeight="1" x14ac:dyDescent="0.15">
      <c r="A251" s="6" t="s">
        <v>162</v>
      </c>
      <c r="B251" s="10"/>
      <c r="C251" s="4">
        <v>1659</v>
      </c>
      <c r="D251" s="4">
        <v>1105</v>
      </c>
      <c r="E251" s="4">
        <v>48225</v>
      </c>
      <c r="F251" s="4">
        <v>1321</v>
      </c>
      <c r="G251" s="4">
        <v>230</v>
      </c>
      <c r="H251" s="4">
        <v>603</v>
      </c>
      <c r="I251" s="4">
        <v>5866</v>
      </c>
      <c r="J251" s="4">
        <v>4740</v>
      </c>
      <c r="K251" s="4">
        <v>415</v>
      </c>
      <c r="L251" s="4">
        <v>750</v>
      </c>
      <c r="M251" s="4">
        <v>308</v>
      </c>
      <c r="N251" s="4">
        <v>12484</v>
      </c>
      <c r="O251" s="4">
        <v>165</v>
      </c>
      <c r="P251" s="4">
        <v>2637</v>
      </c>
      <c r="Q251" s="4">
        <v>634</v>
      </c>
      <c r="R251" s="4">
        <v>6489</v>
      </c>
      <c r="S251" s="4">
        <v>461</v>
      </c>
      <c r="T251" s="4">
        <v>863</v>
      </c>
      <c r="U251" s="4">
        <v>925</v>
      </c>
      <c r="V251" s="4">
        <v>294</v>
      </c>
      <c r="W251" s="4">
        <v>424</v>
      </c>
      <c r="X251" s="4">
        <v>87</v>
      </c>
      <c r="Y251" s="4">
        <v>77</v>
      </c>
    </row>
    <row r="252" spans="1:25" s="7" customFormat="1" ht="9.9499999999999993" customHeight="1" x14ac:dyDescent="0.15">
      <c r="B252" s="11" t="s">
        <v>163</v>
      </c>
      <c r="C252" s="8">
        <f t="shared" ref="C252:Y252" si="37">C251/ 90762</f>
        <v>1.8278574733919483E-2</v>
      </c>
      <c r="D252" s="8">
        <f t="shared" si="37"/>
        <v>1.2174698662435821E-2</v>
      </c>
      <c r="E252" s="8">
        <f t="shared" si="37"/>
        <v>0.53133469954386192</v>
      </c>
      <c r="F252" s="8">
        <f t="shared" si="37"/>
        <v>1.455454926070382E-2</v>
      </c>
      <c r="G252" s="8">
        <f t="shared" si="37"/>
        <v>2.5341001740816641E-3</v>
      </c>
      <c r="H252" s="8">
        <f t="shared" si="37"/>
        <v>6.6437495868314931E-3</v>
      </c>
      <c r="I252" s="8">
        <f t="shared" si="37"/>
        <v>6.4630572265926264E-2</v>
      </c>
      <c r="J252" s="8">
        <f t="shared" si="37"/>
        <v>5.2224499239769948E-2</v>
      </c>
      <c r="K252" s="8">
        <f t="shared" si="37"/>
        <v>4.5723981401908287E-3</v>
      </c>
      <c r="L252" s="8">
        <f t="shared" si="37"/>
        <v>8.2633701328749913E-3</v>
      </c>
      <c r="M252" s="8">
        <f t="shared" si="37"/>
        <v>3.3934906679006635E-3</v>
      </c>
      <c r="N252" s="8">
        <f t="shared" si="37"/>
        <v>0.1375465503184152</v>
      </c>
      <c r="O252" s="8">
        <f t="shared" si="37"/>
        <v>1.8179414292324983E-3</v>
      </c>
      <c r="P252" s="8">
        <f t="shared" si="37"/>
        <v>2.9054009387188471E-2</v>
      </c>
      <c r="Q252" s="8">
        <f t="shared" si="37"/>
        <v>6.9853022189903264E-3</v>
      </c>
      <c r="R252" s="8">
        <f t="shared" si="37"/>
        <v>7.1494678389634428E-2</v>
      </c>
      <c r="S252" s="8">
        <f t="shared" si="37"/>
        <v>5.0792181750071615E-3</v>
      </c>
      <c r="T252" s="8">
        <f t="shared" si="37"/>
        <v>9.5083845662281563E-3</v>
      </c>
      <c r="U252" s="8">
        <f t="shared" si="37"/>
        <v>1.0191489830545823E-2</v>
      </c>
      <c r="V252" s="8">
        <f t="shared" si="37"/>
        <v>3.2392410920869968E-3</v>
      </c>
      <c r="W252" s="8">
        <f t="shared" si="37"/>
        <v>4.6715585817853284E-3</v>
      </c>
      <c r="X252" s="8">
        <f t="shared" si="37"/>
        <v>9.5855093541349901E-4</v>
      </c>
      <c r="Y252" s="8">
        <f t="shared" si="37"/>
        <v>8.4837266697516587E-4</v>
      </c>
    </row>
    <row r="253" spans="1:25" s="1" customFormat="1" ht="5.0999999999999996" customHeight="1" x14ac:dyDescent="0.15">
      <c r="B253" s="12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1" customFormat="1" ht="9.9499999999999993" customHeight="1" x14ac:dyDescent="0.15">
      <c r="A254" s="3" t="s">
        <v>118</v>
      </c>
      <c r="B254" s="12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1" customFormat="1" ht="9.9499999999999993" customHeight="1" x14ac:dyDescent="0.15">
      <c r="B255" s="10" t="s">
        <v>107</v>
      </c>
      <c r="C255" s="4">
        <v>621</v>
      </c>
      <c r="D255" s="4">
        <v>505</v>
      </c>
      <c r="E255" s="4">
        <v>10622</v>
      </c>
      <c r="F255" s="4">
        <v>353</v>
      </c>
      <c r="G255" s="4">
        <v>101</v>
      </c>
      <c r="H255" s="4">
        <v>93</v>
      </c>
      <c r="I255" s="4">
        <v>499</v>
      </c>
      <c r="J255" s="4">
        <v>805</v>
      </c>
      <c r="K255" s="4">
        <v>108</v>
      </c>
      <c r="L255" s="4">
        <v>124</v>
      </c>
      <c r="M255" s="4">
        <v>64</v>
      </c>
      <c r="N255" s="4">
        <v>3373</v>
      </c>
      <c r="O255" s="4">
        <v>74</v>
      </c>
      <c r="P255" s="4">
        <v>1395</v>
      </c>
      <c r="Q255" s="4">
        <v>291</v>
      </c>
      <c r="R255" s="4">
        <v>1620</v>
      </c>
      <c r="S255" s="4">
        <v>61</v>
      </c>
      <c r="T255" s="4">
        <v>219</v>
      </c>
      <c r="U255" s="4">
        <v>389</v>
      </c>
      <c r="V255" s="4">
        <v>76</v>
      </c>
      <c r="W255" s="4">
        <v>104</v>
      </c>
      <c r="X255" s="4">
        <v>24</v>
      </c>
      <c r="Y255" s="4">
        <v>73</v>
      </c>
    </row>
    <row r="256" spans="1:25" s="1" customFormat="1" ht="9.9499999999999993" customHeight="1" x14ac:dyDescent="0.15">
      <c r="B256" s="10" t="s">
        <v>108</v>
      </c>
      <c r="C256" s="4">
        <v>459</v>
      </c>
      <c r="D256" s="4">
        <v>194</v>
      </c>
      <c r="E256" s="4">
        <v>5826</v>
      </c>
      <c r="F256" s="4">
        <v>379</v>
      </c>
      <c r="G256" s="4">
        <v>114</v>
      </c>
      <c r="H256" s="4">
        <v>120</v>
      </c>
      <c r="I256" s="4">
        <v>390</v>
      </c>
      <c r="J256" s="4">
        <v>1602</v>
      </c>
      <c r="K256" s="4">
        <v>103</v>
      </c>
      <c r="L256" s="4">
        <v>104</v>
      </c>
      <c r="M256" s="4">
        <v>79</v>
      </c>
      <c r="N256" s="4">
        <v>1784</v>
      </c>
      <c r="O256" s="4">
        <v>34</v>
      </c>
      <c r="P256" s="4">
        <v>781</v>
      </c>
      <c r="Q256" s="4">
        <v>149</v>
      </c>
      <c r="R256" s="4">
        <v>1294</v>
      </c>
      <c r="S256" s="4">
        <v>48</v>
      </c>
      <c r="T256" s="4">
        <v>118</v>
      </c>
      <c r="U256" s="4">
        <v>140</v>
      </c>
      <c r="V256" s="4">
        <v>69</v>
      </c>
      <c r="W256" s="4">
        <v>82</v>
      </c>
      <c r="X256" s="4">
        <v>34</v>
      </c>
      <c r="Y256" s="4">
        <v>30</v>
      </c>
    </row>
    <row r="257" spans="1:25" s="1" customFormat="1" ht="9.9499999999999993" customHeight="1" x14ac:dyDescent="0.15">
      <c r="A257" s="6" t="s">
        <v>162</v>
      </c>
      <c r="B257" s="10"/>
      <c r="C257" s="4">
        <v>1080</v>
      </c>
      <c r="D257" s="4">
        <v>699</v>
      </c>
      <c r="E257" s="4">
        <v>16448</v>
      </c>
      <c r="F257" s="4">
        <v>732</v>
      </c>
      <c r="G257" s="4">
        <v>215</v>
      </c>
      <c r="H257" s="4">
        <v>213</v>
      </c>
      <c r="I257" s="4">
        <v>889</v>
      </c>
      <c r="J257" s="4">
        <v>2407</v>
      </c>
      <c r="K257" s="4">
        <v>211</v>
      </c>
      <c r="L257" s="4">
        <v>228</v>
      </c>
      <c r="M257" s="4">
        <v>143</v>
      </c>
      <c r="N257" s="4">
        <v>5157</v>
      </c>
      <c r="O257" s="4">
        <v>108</v>
      </c>
      <c r="P257" s="4">
        <v>2176</v>
      </c>
      <c r="Q257" s="4">
        <v>440</v>
      </c>
      <c r="R257" s="4">
        <v>2914</v>
      </c>
      <c r="S257" s="4">
        <v>109</v>
      </c>
      <c r="T257" s="4">
        <v>337</v>
      </c>
      <c r="U257" s="4">
        <v>529</v>
      </c>
      <c r="V257" s="4">
        <v>145</v>
      </c>
      <c r="W257" s="4">
        <v>186</v>
      </c>
      <c r="X257" s="4">
        <v>58</v>
      </c>
      <c r="Y257" s="4">
        <v>103</v>
      </c>
    </row>
    <row r="258" spans="1:25" s="7" customFormat="1" ht="9.9499999999999993" customHeight="1" x14ac:dyDescent="0.15">
      <c r="B258" s="11" t="s">
        <v>163</v>
      </c>
      <c r="C258" s="8">
        <f t="shared" ref="C258:Y258" si="38">C257/ 35527</f>
        <v>3.0399414529794239E-2</v>
      </c>
      <c r="D258" s="8">
        <f t="shared" si="38"/>
        <v>1.967517662622794E-2</v>
      </c>
      <c r="E258" s="8">
        <f t="shared" si="38"/>
        <v>0.46297182424634786</v>
      </c>
      <c r="F258" s="8">
        <f t="shared" si="38"/>
        <v>2.0604047625749428E-2</v>
      </c>
      <c r="G258" s="8">
        <f t="shared" si="38"/>
        <v>6.0517352999127421E-3</v>
      </c>
      <c r="H258" s="8">
        <f t="shared" si="38"/>
        <v>5.9954400878205307E-3</v>
      </c>
      <c r="I258" s="8">
        <f t="shared" si="38"/>
        <v>2.5023221774988037E-2</v>
      </c>
      <c r="J258" s="8">
        <f t="shared" si="38"/>
        <v>6.7751287752976605E-2</v>
      </c>
      <c r="K258" s="8">
        <f t="shared" si="38"/>
        <v>5.9391448757283192E-3</v>
      </c>
      <c r="L258" s="8">
        <f t="shared" si="38"/>
        <v>6.4176541785121175E-3</v>
      </c>
      <c r="M258" s="8">
        <f t="shared" si="38"/>
        <v>4.0251076645931262E-3</v>
      </c>
      <c r="N258" s="8">
        <f t="shared" si="38"/>
        <v>0.14515720437976751</v>
      </c>
      <c r="O258" s="8">
        <f t="shared" si="38"/>
        <v>3.0399414529794239E-3</v>
      </c>
      <c r="P258" s="8">
        <f t="shared" si="38"/>
        <v>6.1249190756326177E-2</v>
      </c>
      <c r="Q258" s="8">
        <f t="shared" si="38"/>
        <v>1.2384946660286543E-2</v>
      </c>
      <c r="R258" s="8">
        <f t="shared" si="38"/>
        <v>8.2022124018352238E-2</v>
      </c>
      <c r="S258" s="8">
        <f t="shared" si="38"/>
        <v>3.0680890590255297E-3</v>
      </c>
      <c r="T258" s="8">
        <f t="shared" si="38"/>
        <v>9.4857432375376471E-3</v>
      </c>
      <c r="U258" s="8">
        <f t="shared" si="38"/>
        <v>1.4890083598389958E-2</v>
      </c>
      <c r="V258" s="8">
        <f t="shared" si="38"/>
        <v>4.0814028766853376E-3</v>
      </c>
      <c r="W258" s="8">
        <f t="shared" si="38"/>
        <v>5.2354547245756751E-3</v>
      </c>
      <c r="X258" s="8">
        <f t="shared" si="38"/>
        <v>1.6325611506741351E-3</v>
      </c>
      <c r="Y258" s="8">
        <f t="shared" si="38"/>
        <v>2.8992034227488953E-3</v>
      </c>
    </row>
    <row r="259" spans="1:25" s="1" customFormat="1" ht="5.0999999999999996" customHeight="1" x14ac:dyDescent="0.15">
      <c r="B259" s="12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1" customFormat="1" ht="9.9499999999999993" customHeight="1" x14ac:dyDescent="0.15">
      <c r="A260" s="3" t="s">
        <v>119</v>
      </c>
      <c r="B260" s="12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1" customFormat="1" ht="9.9499999999999993" customHeight="1" x14ac:dyDescent="0.15">
      <c r="B261" s="10" t="s">
        <v>107</v>
      </c>
      <c r="C261" s="4">
        <v>364</v>
      </c>
      <c r="D261" s="4">
        <v>1942</v>
      </c>
      <c r="E261" s="4">
        <v>52358</v>
      </c>
      <c r="F261" s="4">
        <v>1272</v>
      </c>
      <c r="G261" s="4">
        <v>326</v>
      </c>
      <c r="H261" s="4">
        <v>381</v>
      </c>
      <c r="I261" s="4">
        <v>2425</v>
      </c>
      <c r="J261" s="4">
        <v>6052</v>
      </c>
      <c r="K261" s="4">
        <v>450</v>
      </c>
      <c r="L261" s="4">
        <v>630</v>
      </c>
      <c r="M261" s="4">
        <v>209</v>
      </c>
      <c r="N261" s="4">
        <v>20243</v>
      </c>
      <c r="O261" s="4">
        <v>326</v>
      </c>
      <c r="P261" s="4">
        <v>5289</v>
      </c>
      <c r="Q261" s="4">
        <v>682</v>
      </c>
      <c r="R261" s="4">
        <v>9307</v>
      </c>
      <c r="S261" s="4">
        <v>245</v>
      </c>
      <c r="T261" s="4">
        <v>586</v>
      </c>
      <c r="U261" s="4">
        <v>1989</v>
      </c>
      <c r="V261" s="4">
        <v>248</v>
      </c>
      <c r="W261" s="4">
        <v>197</v>
      </c>
      <c r="X261" s="4">
        <v>64</v>
      </c>
      <c r="Y261" s="4">
        <v>153</v>
      </c>
    </row>
    <row r="262" spans="1:25" s="1" customFormat="1" ht="9.9499999999999993" customHeight="1" x14ac:dyDescent="0.15">
      <c r="A262" s="6" t="s">
        <v>162</v>
      </c>
      <c r="B262" s="10"/>
      <c r="C262" s="4">
        <v>364</v>
      </c>
      <c r="D262" s="4">
        <v>1942</v>
      </c>
      <c r="E262" s="4">
        <v>52358</v>
      </c>
      <c r="F262" s="4">
        <v>1272</v>
      </c>
      <c r="G262" s="4">
        <v>326</v>
      </c>
      <c r="H262" s="4">
        <v>381</v>
      </c>
      <c r="I262" s="4">
        <v>2425</v>
      </c>
      <c r="J262" s="4">
        <v>6052</v>
      </c>
      <c r="K262" s="4">
        <v>450</v>
      </c>
      <c r="L262" s="4">
        <v>630</v>
      </c>
      <c r="M262" s="4">
        <v>209</v>
      </c>
      <c r="N262" s="4">
        <v>20243</v>
      </c>
      <c r="O262" s="4">
        <v>326</v>
      </c>
      <c r="P262" s="4">
        <v>5289</v>
      </c>
      <c r="Q262" s="4">
        <v>682</v>
      </c>
      <c r="R262" s="4">
        <v>9307</v>
      </c>
      <c r="S262" s="4">
        <v>245</v>
      </c>
      <c r="T262" s="4">
        <v>586</v>
      </c>
      <c r="U262" s="4">
        <v>1989</v>
      </c>
      <c r="V262" s="4">
        <v>248</v>
      </c>
      <c r="W262" s="4">
        <v>197</v>
      </c>
      <c r="X262" s="4">
        <v>64</v>
      </c>
      <c r="Y262" s="4">
        <v>153</v>
      </c>
    </row>
    <row r="263" spans="1:25" s="7" customFormat="1" ht="9.9499999999999993" customHeight="1" x14ac:dyDescent="0.15">
      <c r="B263" s="11" t="s">
        <v>163</v>
      </c>
      <c r="C263" s="8">
        <f t="shared" ref="C263:Y263" si="39">C262/ 105738</f>
        <v>3.4424710132591879E-3</v>
      </c>
      <c r="D263" s="8">
        <f t="shared" si="39"/>
        <v>1.8366150296014679E-2</v>
      </c>
      <c r="E263" s="8">
        <f t="shared" si="39"/>
        <v>0.49516730030830924</v>
      </c>
      <c r="F263" s="8">
        <f t="shared" si="39"/>
        <v>1.2029733870510128E-2</v>
      </c>
      <c r="G263" s="8">
        <f t="shared" si="39"/>
        <v>3.0830921712156462E-3</v>
      </c>
      <c r="H263" s="8">
        <f t="shared" si="39"/>
        <v>3.60324575838393E-3</v>
      </c>
      <c r="I263" s="8">
        <f t="shared" si="39"/>
        <v>2.2934044525147062E-2</v>
      </c>
      <c r="J263" s="8">
        <f t="shared" si="39"/>
        <v>5.7235809264408258E-2</v>
      </c>
      <c r="K263" s="8">
        <f t="shared" si="39"/>
        <v>4.2558020768314131E-3</v>
      </c>
      <c r="L263" s="8">
        <f t="shared" si="39"/>
        <v>5.9581229075639786E-3</v>
      </c>
      <c r="M263" s="8">
        <f t="shared" si="39"/>
        <v>1.9765836312394787E-3</v>
      </c>
      <c r="N263" s="8">
        <f t="shared" si="39"/>
        <v>0.19144489209177401</v>
      </c>
      <c r="O263" s="8">
        <f t="shared" si="39"/>
        <v>3.0830921712156462E-3</v>
      </c>
      <c r="P263" s="8">
        <f t="shared" si="39"/>
        <v>5.0019860409691877E-2</v>
      </c>
      <c r="Q263" s="8">
        <f t="shared" si="39"/>
        <v>6.4499044808867204E-3</v>
      </c>
      <c r="R263" s="8">
        <f t="shared" si="39"/>
        <v>8.8019444286822152E-2</v>
      </c>
      <c r="S263" s="8">
        <f t="shared" si="39"/>
        <v>2.3170477973859919E-3</v>
      </c>
      <c r="T263" s="8">
        <f t="shared" si="39"/>
        <v>5.5420000378293517E-3</v>
      </c>
      <c r="U263" s="8">
        <f t="shared" si="39"/>
        <v>1.8810645179594847E-2</v>
      </c>
      <c r="V263" s="8">
        <f t="shared" si="39"/>
        <v>2.3454198112315347E-3</v>
      </c>
      <c r="W263" s="8">
        <f t="shared" si="39"/>
        <v>1.8630955758573077E-3</v>
      </c>
      <c r="X263" s="8">
        <f t="shared" si="39"/>
        <v>6.052696287049121E-4</v>
      </c>
      <c r="Y263" s="8">
        <f t="shared" si="39"/>
        <v>1.4469727061226807E-3</v>
      </c>
    </row>
    <row r="264" spans="1:25" s="1" customFormat="1" ht="5.0999999999999996" customHeight="1" x14ac:dyDescent="0.15">
      <c r="B264" s="12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s="1" customFormat="1" ht="9.9499999999999993" customHeight="1" x14ac:dyDescent="0.15">
      <c r="A265" s="3" t="s">
        <v>120</v>
      </c>
      <c r="B265" s="12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1" customFormat="1" ht="9.9499999999999993" customHeight="1" x14ac:dyDescent="0.15">
      <c r="B266" s="10" t="s">
        <v>107</v>
      </c>
      <c r="C266" s="4">
        <v>308</v>
      </c>
      <c r="D266" s="4">
        <v>1877</v>
      </c>
      <c r="E266" s="4">
        <v>54887</v>
      </c>
      <c r="F266" s="4">
        <v>968</v>
      </c>
      <c r="G266" s="4">
        <v>196</v>
      </c>
      <c r="H266" s="4">
        <v>292</v>
      </c>
      <c r="I266" s="4">
        <v>1425</v>
      </c>
      <c r="J266" s="4">
        <v>1706</v>
      </c>
      <c r="K266" s="4">
        <v>517</v>
      </c>
      <c r="L266" s="4">
        <v>430</v>
      </c>
      <c r="M266" s="4">
        <v>183</v>
      </c>
      <c r="N266" s="4">
        <v>11800</v>
      </c>
      <c r="O266" s="4">
        <v>268</v>
      </c>
      <c r="P266" s="4">
        <v>2593</v>
      </c>
      <c r="Q266" s="4">
        <v>678</v>
      </c>
      <c r="R266" s="4">
        <v>6663</v>
      </c>
      <c r="S266" s="4">
        <v>317</v>
      </c>
      <c r="T266" s="4">
        <v>571</v>
      </c>
      <c r="U266" s="4">
        <v>2526</v>
      </c>
      <c r="V266" s="4">
        <v>250</v>
      </c>
      <c r="W266" s="4">
        <v>200</v>
      </c>
      <c r="X266" s="4">
        <v>39</v>
      </c>
      <c r="Y266" s="4">
        <v>146</v>
      </c>
    </row>
    <row r="267" spans="1:25" s="1" customFormat="1" ht="9.9499999999999993" customHeight="1" x14ac:dyDescent="0.15">
      <c r="B267" s="10" t="s">
        <v>108</v>
      </c>
      <c r="C267" s="4">
        <v>104</v>
      </c>
      <c r="D267" s="4">
        <v>362</v>
      </c>
      <c r="E267" s="4">
        <v>8491</v>
      </c>
      <c r="F267" s="4">
        <v>322</v>
      </c>
      <c r="G267" s="4">
        <v>62</v>
      </c>
      <c r="H267" s="4">
        <v>236</v>
      </c>
      <c r="I267" s="4">
        <v>634</v>
      </c>
      <c r="J267" s="4">
        <v>1880</v>
      </c>
      <c r="K267" s="4">
        <v>281</v>
      </c>
      <c r="L267" s="4">
        <v>174</v>
      </c>
      <c r="M267" s="4">
        <v>144</v>
      </c>
      <c r="N267" s="4">
        <v>6199</v>
      </c>
      <c r="O267" s="4">
        <v>48</v>
      </c>
      <c r="P267" s="4">
        <v>1514</v>
      </c>
      <c r="Q267" s="4">
        <v>212</v>
      </c>
      <c r="R267" s="4">
        <v>4258</v>
      </c>
      <c r="S267" s="4">
        <v>77</v>
      </c>
      <c r="T267" s="4">
        <v>109</v>
      </c>
      <c r="U267" s="4">
        <v>153</v>
      </c>
      <c r="V267" s="4">
        <v>59</v>
      </c>
      <c r="W267" s="4">
        <v>69</v>
      </c>
      <c r="X267" s="4">
        <v>38</v>
      </c>
      <c r="Y267" s="4">
        <v>19</v>
      </c>
    </row>
    <row r="268" spans="1:25" s="1" customFormat="1" ht="9.9499999999999993" customHeight="1" x14ac:dyDescent="0.15">
      <c r="A268" s="6" t="s">
        <v>162</v>
      </c>
      <c r="B268" s="10"/>
      <c r="C268" s="4">
        <v>412</v>
      </c>
      <c r="D268" s="4">
        <v>2239</v>
      </c>
      <c r="E268" s="4">
        <v>63378</v>
      </c>
      <c r="F268" s="4">
        <v>1290</v>
      </c>
      <c r="G268" s="4">
        <v>258</v>
      </c>
      <c r="H268" s="4">
        <v>528</v>
      </c>
      <c r="I268" s="4">
        <v>2059</v>
      </c>
      <c r="J268" s="4">
        <v>3586</v>
      </c>
      <c r="K268" s="4">
        <v>798</v>
      </c>
      <c r="L268" s="4">
        <v>604</v>
      </c>
      <c r="M268" s="4">
        <v>327</v>
      </c>
      <c r="N268" s="4">
        <v>17999</v>
      </c>
      <c r="O268" s="4">
        <v>316</v>
      </c>
      <c r="P268" s="4">
        <v>4107</v>
      </c>
      <c r="Q268" s="4">
        <v>890</v>
      </c>
      <c r="R268" s="4">
        <v>10921</v>
      </c>
      <c r="S268" s="4">
        <v>394</v>
      </c>
      <c r="T268" s="4">
        <v>680</v>
      </c>
      <c r="U268" s="4">
        <v>2679</v>
      </c>
      <c r="V268" s="4">
        <v>309</v>
      </c>
      <c r="W268" s="4">
        <v>269</v>
      </c>
      <c r="X268" s="4">
        <v>77</v>
      </c>
      <c r="Y268" s="4">
        <v>165</v>
      </c>
    </row>
    <row r="269" spans="1:25" s="7" customFormat="1" ht="9.9499999999999993" customHeight="1" x14ac:dyDescent="0.15">
      <c r="B269" s="11" t="s">
        <v>163</v>
      </c>
      <c r="C269" s="8">
        <f t="shared" ref="C269:Y269" si="40">C268/ 114285</f>
        <v>3.6050225313908214E-3</v>
      </c>
      <c r="D269" s="8">
        <f t="shared" si="40"/>
        <v>1.9591372446077789E-2</v>
      </c>
      <c r="E269" s="8">
        <f t="shared" si="40"/>
        <v>0.55456096600603755</v>
      </c>
      <c r="F269" s="8">
        <f t="shared" si="40"/>
        <v>1.128757054731592E-2</v>
      </c>
      <c r="G269" s="8">
        <f t="shared" si="40"/>
        <v>2.2575141094631841E-3</v>
      </c>
      <c r="H269" s="8">
        <f t="shared" si="40"/>
        <v>4.6200288751804697E-3</v>
      </c>
      <c r="I269" s="8">
        <f t="shared" si="40"/>
        <v>1.8016362602266266E-2</v>
      </c>
      <c r="J269" s="8">
        <f t="shared" si="40"/>
        <v>3.1377696110600692E-2</v>
      </c>
      <c r="K269" s="8">
        <f t="shared" si="40"/>
        <v>6.9825436408977558E-3</v>
      </c>
      <c r="L269" s="8">
        <f t="shared" si="40"/>
        <v>5.2850330314564466E-3</v>
      </c>
      <c r="M269" s="8">
        <f t="shared" si="40"/>
        <v>2.8612678829242682E-3</v>
      </c>
      <c r="N269" s="8">
        <f t="shared" si="40"/>
        <v>0.15749223432646453</v>
      </c>
      <c r="O269" s="8">
        <f t="shared" si="40"/>
        <v>2.7650172813580083E-3</v>
      </c>
      <c r="P269" s="8">
        <f t="shared" si="40"/>
        <v>3.593647460296627E-2</v>
      </c>
      <c r="Q269" s="8">
        <f t="shared" si="40"/>
        <v>7.7875486721792012E-3</v>
      </c>
      <c r="R269" s="8">
        <f t="shared" si="40"/>
        <v>9.5559347245920287E-2</v>
      </c>
      <c r="S269" s="8">
        <f t="shared" si="40"/>
        <v>3.4475215470096687E-3</v>
      </c>
      <c r="T269" s="8">
        <f t="shared" si="40"/>
        <v>5.9500371877324234E-3</v>
      </c>
      <c r="U269" s="8">
        <f t="shared" si="40"/>
        <v>2.3441396508728181E-2</v>
      </c>
      <c r="V269" s="8">
        <f t="shared" si="40"/>
        <v>2.703766898543116E-3</v>
      </c>
      <c r="W269" s="8">
        <f t="shared" si="40"/>
        <v>2.353764711029444E-3</v>
      </c>
      <c r="X269" s="8">
        <f t="shared" si="40"/>
        <v>6.737542109638185E-4</v>
      </c>
      <c r="Y269" s="8">
        <f t="shared" si="40"/>
        <v>1.4437590234938969E-3</v>
      </c>
    </row>
    <row r="270" spans="1:25" s="1" customFormat="1" ht="5.0999999999999996" customHeight="1" x14ac:dyDescent="0.15">
      <c r="B270" s="12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1" customFormat="1" ht="9.9499999999999993" customHeight="1" x14ac:dyDescent="0.15">
      <c r="A271" s="3" t="s">
        <v>121</v>
      </c>
      <c r="B271" s="12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s="1" customFormat="1" ht="9.9499999999999993" customHeight="1" x14ac:dyDescent="0.15">
      <c r="B272" s="10" t="s">
        <v>107</v>
      </c>
      <c r="C272" s="4">
        <v>104</v>
      </c>
      <c r="D272" s="4">
        <v>1233</v>
      </c>
      <c r="E272" s="4">
        <v>30108</v>
      </c>
      <c r="F272" s="4">
        <v>342</v>
      </c>
      <c r="G272" s="4">
        <v>77</v>
      </c>
      <c r="H272" s="4">
        <v>234</v>
      </c>
      <c r="I272" s="4">
        <v>929</v>
      </c>
      <c r="J272" s="4">
        <v>2489</v>
      </c>
      <c r="K272" s="4">
        <v>243</v>
      </c>
      <c r="L272" s="4">
        <v>199</v>
      </c>
      <c r="M272" s="4">
        <v>62</v>
      </c>
      <c r="N272" s="4">
        <v>6829</v>
      </c>
      <c r="O272" s="4">
        <v>187</v>
      </c>
      <c r="P272" s="4">
        <v>1092</v>
      </c>
      <c r="Q272" s="4">
        <v>322</v>
      </c>
      <c r="R272" s="4">
        <v>3549</v>
      </c>
      <c r="S272" s="4">
        <v>95</v>
      </c>
      <c r="T272" s="4">
        <v>54</v>
      </c>
      <c r="U272" s="4">
        <v>831</v>
      </c>
      <c r="V272" s="4">
        <v>82</v>
      </c>
      <c r="W272" s="4">
        <v>41</v>
      </c>
      <c r="X272" s="4">
        <v>14</v>
      </c>
      <c r="Y272" s="4">
        <v>48</v>
      </c>
    </row>
    <row r="273" spans="1:25" s="1" customFormat="1" ht="9.9499999999999993" customHeight="1" x14ac:dyDescent="0.15">
      <c r="B273" s="10" t="s">
        <v>116</v>
      </c>
      <c r="C273" s="4">
        <v>362</v>
      </c>
      <c r="D273" s="4">
        <v>1137</v>
      </c>
      <c r="E273" s="4">
        <v>46710</v>
      </c>
      <c r="F273" s="4">
        <v>1077</v>
      </c>
      <c r="G273" s="4">
        <v>194</v>
      </c>
      <c r="H273" s="4">
        <v>391</v>
      </c>
      <c r="I273" s="4">
        <v>2691</v>
      </c>
      <c r="J273" s="4">
        <v>5517</v>
      </c>
      <c r="K273" s="4">
        <v>685</v>
      </c>
      <c r="L273" s="4">
        <v>774</v>
      </c>
      <c r="M273" s="4">
        <v>365</v>
      </c>
      <c r="N273" s="4">
        <v>21545</v>
      </c>
      <c r="O273" s="4">
        <v>210</v>
      </c>
      <c r="P273" s="4">
        <v>4511</v>
      </c>
      <c r="Q273" s="4">
        <v>598</v>
      </c>
      <c r="R273" s="4">
        <v>10674</v>
      </c>
      <c r="S273" s="4">
        <v>300</v>
      </c>
      <c r="T273" s="4">
        <v>232</v>
      </c>
      <c r="U273" s="4">
        <v>878</v>
      </c>
      <c r="V273" s="4">
        <v>231</v>
      </c>
      <c r="W273" s="4">
        <v>243</v>
      </c>
      <c r="X273" s="4">
        <v>111</v>
      </c>
      <c r="Y273" s="4">
        <v>82</v>
      </c>
    </row>
    <row r="274" spans="1:25" s="1" customFormat="1" ht="9.9499999999999993" customHeight="1" x14ac:dyDescent="0.15">
      <c r="A274" s="6" t="s">
        <v>162</v>
      </c>
      <c r="B274" s="10"/>
      <c r="C274" s="4">
        <v>466</v>
      </c>
      <c r="D274" s="4">
        <v>2370</v>
      </c>
      <c r="E274" s="4">
        <v>76818</v>
      </c>
      <c r="F274" s="4">
        <v>1419</v>
      </c>
      <c r="G274" s="4">
        <v>271</v>
      </c>
      <c r="H274" s="4">
        <v>625</v>
      </c>
      <c r="I274" s="4">
        <v>3620</v>
      </c>
      <c r="J274" s="4">
        <v>8006</v>
      </c>
      <c r="K274" s="4">
        <v>928</v>
      </c>
      <c r="L274" s="4">
        <v>973</v>
      </c>
      <c r="M274" s="4">
        <v>427</v>
      </c>
      <c r="N274" s="4">
        <v>28374</v>
      </c>
      <c r="O274" s="4">
        <v>397</v>
      </c>
      <c r="P274" s="4">
        <v>5603</v>
      </c>
      <c r="Q274" s="4">
        <v>920</v>
      </c>
      <c r="R274" s="4">
        <v>14223</v>
      </c>
      <c r="S274" s="4">
        <v>395</v>
      </c>
      <c r="T274" s="4">
        <v>286</v>
      </c>
      <c r="U274" s="4">
        <v>1709</v>
      </c>
      <c r="V274" s="4">
        <v>313</v>
      </c>
      <c r="W274" s="4">
        <v>284</v>
      </c>
      <c r="X274" s="4">
        <v>125</v>
      </c>
      <c r="Y274" s="4">
        <v>130</v>
      </c>
    </row>
    <row r="275" spans="1:25" s="7" customFormat="1" ht="9.9499999999999993" customHeight="1" x14ac:dyDescent="0.15">
      <c r="B275" s="11" t="s">
        <v>163</v>
      </c>
      <c r="C275" s="8">
        <f t="shared" ref="C275:Y275" si="41">C274/ 148684</f>
        <v>3.1341637297893519E-3</v>
      </c>
      <c r="D275" s="8">
        <f t="shared" si="41"/>
        <v>1.5939845578542413E-2</v>
      </c>
      <c r="E275" s="8">
        <f t="shared" si="41"/>
        <v>0.51665276694197093</v>
      </c>
      <c r="F275" s="8">
        <f t="shared" si="41"/>
        <v>9.5437303274057729E-3</v>
      </c>
      <c r="G275" s="8">
        <f t="shared" si="41"/>
        <v>1.8226574480105459E-3</v>
      </c>
      <c r="H275" s="8">
        <f t="shared" si="41"/>
        <v>4.2035457749320703E-3</v>
      </c>
      <c r="I275" s="8">
        <f t="shared" si="41"/>
        <v>2.4346937128406552E-2</v>
      </c>
      <c r="J275" s="8">
        <f t="shared" si="41"/>
        <v>5.3845739958569852E-2</v>
      </c>
      <c r="K275" s="8">
        <f t="shared" si="41"/>
        <v>6.2414247666191386E-3</v>
      </c>
      <c r="L275" s="8">
        <f t="shared" si="41"/>
        <v>6.5440800624142472E-3</v>
      </c>
      <c r="M275" s="8">
        <f t="shared" si="41"/>
        <v>2.8718624734335907E-3</v>
      </c>
      <c r="N275" s="8">
        <f t="shared" si="41"/>
        <v>0.19083425250867611</v>
      </c>
      <c r="O275" s="8">
        <f t="shared" si="41"/>
        <v>2.6700922762368513E-3</v>
      </c>
      <c r="P275" s="8">
        <f t="shared" si="41"/>
        <v>3.7683947163111027E-2</v>
      </c>
      <c r="Q275" s="8">
        <f t="shared" si="41"/>
        <v>6.1876193807000081E-3</v>
      </c>
      <c r="R275" s="8">
        <f t="shared" si="41"/>
        <v>9.5659250490974151E-2</v>
      </c>
      <c r="S275" s="8">
        <f t="shared" si="41"/>
        <v>2.6566409297570687E-3</v>
      </c>
      <c r="T275" s="8">
        <f t="shared" si="41"/>
        <v>1.9235425466089156E-3</v>
      </c>
      <c r="U275" s="8">
        <f t="shared" si="41"/>
        <v>1.1494175566974255E-2</v>
      </c>
      <c r="V275" s="8">
        <f t="shared" si="41"/>
        <v>2.105135724085981E-3</v>
      </c>
      <c r="W275" s="8">
        <f t="shared" si="41"/>
        <v>1.9100912001291329E-3</v>
      </c>
      <c r="X275" s="8">
        <f t="shared" si="41"/>
        <v>8.4070915498641414E-4</v>
      </c>
      <c r="Y275" s="8">
        <f t="shared" si="41"/>
        <v>8.7433752118587071E-4</v>
      </c>
    </row>
    <row r="276" spans="1:25" s="1" customFormat="1" ht="5.0999999999999996" customHeight="1" x14ac:dyDescent="0.15">
      <c r="B276" s="12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1" customFormat="1" ht="9.9499999999999993" customHeight="1" x14ac:dyDescent="0.15">
      <c r="A277" s="3" t="s">
        <v>122</v>
      </c>
      <c r="B277" s="12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1" customFormat="1" ht="9.9499999999999993" customHeight="1" x14ac:dyDescent="0.15">
      <c r="B278" s="10" t="s">
        <v>107</v>
      </c>
      <c r="C278" s="4">
        <v>166</v>
      </c>
      <c r="D278" s="4">
        <v>248</v>
      </c>
      <c r="E278" s="4">
        <v>33978</v>
      </c>
      <c r="F278" s="4">
        <v>649</v>
      </c>
      <c r="G278" s="4">
        <v>207</v>
      </c>
      <c r="H278" s="4">
        <v>294</v>
      </c>
      <c r="I278" s="4">
        <v>509</v>
      </c>
      <c r="J278" s="4">
        <v>964</v>
      </c>
      <c r="K278" s="4">
        <v>227</v>
      </c>
      <c r="L278" s="4">
        <v>209</v>
      </c>
      <c r="M278" s="4">
        <v>97</v>
      </c>
      <c r="N278" s="4">
        <v>3810</v>
      </c>
      <c r="O278" s="4">
        <v>171</v>
      </c>
      <c r="P278" s="4">
        <v>1359</v>
      </c>
      <c r="Q278" s="4">
        <v>686</v>
      </c>
      <c r="R278" s="4">
        <v>3055</v>
      </c>
      <c r="S278" s="4">
        <v>296</v>
      </c>
      <c r="T278" s="4">
        <v>130</v>
      </c>
      <c r="U278" s="4">
        <v>1664</v>
      </c>
      <c r="V278" s="4">
        <v>133</v>
      </c>
      <c r="W278" s="4">
        <v>183</v>
      </c>
      <c r="X278" s="4">
        <v>29</v>
      </c>
      <c r="Y278" s="4">
        <v>154</v>
      </c>
    </row>
    <row r="279" spans="1:25" s="1" customFormat="1" ht="9.9499999999999993" customHeight="1" x14ac:dyDescent="0.15">
      <c r="A279" s="6" t="s">
        <v>162</v>
      </c>
      <c r="B279" s="10"/>
      <c r="C279" s="4">
        <v>166</v>
      </c>
      <c r="D279" s="4">
        <v>248</v>
      </c>
      <c r="E279" s="4">
        <v>33978</v>
      </c>
      <c r="F279" s="4">
        <v>649</v>
      </c>
      <c r="G279" s="4">
        <v>207</v>
      </c>
      <c r="H279" s="4">
        <v>294</v>
      </c>
      <c r="I279" s="4">
        <v>509</v>
      </c>
      <c r="J279" s="4">
        <v>964</v>
      </c>
      <c r="K279" s="4">
        <v>227</v>
      </c>
      <c r="L279" s="4">
        <v>209</v>
      </c>
      <c r="M279" s="4">
        <v>97</v>
      </c>
      <c r="N279" s="4">
        <v>3810</v>
      </c>
      <c r="O279" s="4">
        <v>171</v>
      </c>
      <c r="P279" s="4">
        <v>1359</v>
      </c>
      <c r="Q279" s="4">
        <v>686</v>
      </c>
      <c r="R279" s="4">
        <v>3055</v>
      </c>
      <c r="S279" s="4">
        <v>296</v>
      </c>
      <c r="T279" s="4">
        <v>130</v>
      </c>
      <c r="U279" s="4">
        <v>1664</v>
      </c>
      <c r="V279" s="4">
        <v>133</v>
      </c>
      <c r="W279" s="4">
        <v>183</v>
      </c>
      <c r="X279" s="4">
        <v>29</v>
      </c>
      <c r="Y279" s="4">
        <v>154</v>
      </c>
    </row>
    <row r="280" spans="1:25" s="7" customFormat="1" ht="9.9499999999999993" customHeight="1" x14ac:dyDescent="0.15">
      <c r="B280" s="11" t="s">
        <v>163</v>
      </c>
      <c r="C280" s="8">
        <f t="shared" ref="C280:Y280" si="42">C279/ 49218</f>
        <v>3.3727498069811858E-3</v>
      </c>
      <c r="D280" s="8">
        <f t="shared" si="42"/>
        <v>5.0388069405502053E-3</v>
      </c>
      <c r="E280" s="8">
        <f t="shared" si="42"/>
        <v>0.69035718639522126</v>
      </c>
      <c r="F280" s="8">
        <f t="shared" si="42"/>
        <v>1.3186232679101142E-2</v>
      </c>
      <c r="G280" s="8">
        <f t="shared" si="42"/>
        <v>4.2057783737656958E-3</v>
      </c>
      <c r="H280" s="8">
        <f t="shared" si="42"/>
        <v>5.973424356942582E-3</v>
      </c>
      <c r="I280" s="8">
        <f t="shared" si="42"/>
        <v>1.0341744890080865E-2</v>
      </c>
      <c r="J280" s="8">
        <f t="shared" si="42"/>
        <v>1.9586330204396766E-2</v>
      </c>
      <c r="K280" s="8">
        <f t="shared" si="42"/>
        <v>4.6121337721971639E-3</v>
      </c>
      <c r="L280" s="8">
        <f t="shared" si="42"/>
        <v>4.2464139136088423E-3</v>
      </c>
      <c r="M280" s="8">
        <f t="shared" si="42"/>
        <v>1.9708236823926207E-3</v>
      </c>
      <c r="N280" s="8">
        <f t="shared" si="42"/>
        <v>7.7410703401194686E-2</v>
      </c>
      <c r="O280" s="8">
        <f t="shared" si="42"/>
        <v>3.4743386565890527E-3</v>
      </c>
      <c r="P280" s="8">
        <f t="shared" si="42"/>
        <v>2.7611849323418262E-2</v>
      </c>
      <c r="Q280" s="8">
        <f t="shared" si="42"/>
        <v>1.3937990166199357E-2</v>
      </c>
      <c r="R280" s="8">
        <f t="shared" si="42"/>
        <v>6.2070787110406762E-2</v>
      </c>
      <c r="S280" s="8">
        <f t="shared" si="42"/>
        <v>6.0140598967857286E-3</v>
      </c>
      <c r="T280" s="8">
        <f t="shared" si="42"/>
        <v>2.6413100898045432E-3</v>
      </c>
      <c r="U280" s="8">
        <f t="shared" si="42"/>
        <v>3.3808769149498152E-2</v>
      </c>
      <c r="V280" s="8">
        <f t="shared" si="42"/>
        <v>2.7022633995692634E-3</v>
      </c>
      <c r="W280" s="8">
        <f t="shared" si="42"/>
        <v>3.7181518956479337E-3</v>
      </c>
      <c r="X280" s="8">
        <f t="shared" si="42"/>
        <v>5.8921532772562878E-4</v>
      </c>
      <c r="Y280" s="8">
        <f t="shared" si="42"/>
        <v>3.1289365679223048E-3</v>
      </c>
    </row>
    <row r="281" spans="1:25" s="1" customFormat="1" ht="5.0999999999999996" customHeight="1" x14ac:dyDescent="0.15">
      <c r="B281" s="12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1" customFormat="1" ht="9.9499999999999993" customHeight="1" x14ac:dyDescent="0.15">
      <c r="A282" s="3" t="s">
        <v>123</v>
      </c>
      <c r="B282" s="1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1" customFormat="1" ht="9.9499999999999993" customHeight="1" x14ac:dyDescent="0.15">
      <c r="B283" s="10" t="s">
        <v>107</v>
      </c>
      <c r="C283" s="4">
        <v>373</v>
      </c>
      <c r="D283" s="4">
        <v>544</v>
      </c>
      <c r="E283" s="4">
        <v>74993</v>
      </c>
      <c r="F283" s="4">
        <v>1495</v>
      </c>
      <c r="G283" s="4">
        <v>408</v>
      </c>
      <c r="H283" s="4">
        <v>619</v>
      </c>
      <c r="I283" s="4">
        <v>1615</v>
      </c>
      <c r="J283" s="4">
        <v>2874</v>
      </c>
      <c r="K283" s="4">
        <v>608</v>
      </c>
      <c r="L283" s="4">
        <v>464</v>
      </c>
      <c r="M283" s="4">
        <v>195</v>
      </c>
      <c r="N283" s="4">
        <v>13614</v>
      </c>
      <c r="O283" s="4">
        <v>449</v>
      </c>
      <c r="P283" s="4">
        <v>3618</v>
      </c>
      <c r="Q283" s="4">
        <v>1374</v>
      </c>
      <c r="R283" s="4">
        <v>4774</v>
      </c>
      <c r="S283" s="4">
        <v>658</v>
      </c>
      <c r="T283" s="4">
        <v>221</v>
      </c>
      <c r="U283" s="4">
        <v>5485</v>
      </c>
      <c r="V283" s="4">
        <v>282</v>
      </c>
      <c r="W283" s="4">
        <v>309</v>
      </c>
      <c r="X283" s="4">
        <v>134</v>
      </c>
      <c r="Y283" s="4">
        <v>259</v>
      </c>
    </row>
    <row r="284" spans="1:25" s="1" customFormat="1" ht="9.9499999999999993" customHeight="1" x14ac:dyDescent="0.15">
      <c r="A284" s="6" t="s">
        <v>162</v>
      </c>
      <c r="B284" s="10"/>
      <c r="C284" s="4">
        <v>373</v>
      </c>
      <c r="D284" s="4">
        <v>544</v>
      </c>
      <c r="E284" s="4">
        <v>74993</v>
      </c>
      <c r="F284" s="4">
        <v>1495</v>
      </c>
      <c r="G284" s="4">
        <v>408</v>
      </c>
      <c r="H284" s="4">
        <v>619</v>
      </c>
      <c r="I284" s="4">
        <v>1615</v>
      </c>
      <c r="J284" s="4">
        <v>2874</v>
      </c>
      <c r="K284" s="4">
        <v>608</v>
      </c>
      <c r="L284" s="4">
        <v>464</v>
      </c>
      <c r="M284" s="4">
        <v>195</v>
      </c>
      <c r="N284" s="4">
        <v>13614</v>
      </c>
      <c r="O284" s="4">
        <v>449</v>
      </c>
      <c r="P284" s="4">
        <v>3618</v>
      </c>
      <c r="Q284" s="4">
        <v>1374</v>
      </c>
      <c r="R284" s="4">
        <v>4774</v>
      </c>
      <c r="S284" s="4">
        <v>658</v>
      </c>
      <c r="T284" s="4">
        <v>221</v>
      </c>
      <c r="U284" s="4">
        <v>5485</v>
      </c>
      <c r="V284" s="4">
        <v>282</v>
      </c>
      <c r="W284" s="4">
        <v>309</v>
      </c>
      <c r="X284" s="4">
        <v>134</v>
      </c>
      <c r="Y284" s="4">
        <v>259</v>
      </c>
    </row>
    <row r="285" spans="1:25" s="7" customFormat="1" ht="9.9499999999999993" customHeight="1" x14ac:dyDescent="0.15">
      <c r="B285" s="11" t="s">
        <v>163</v>
      </c>
      <c r="C285" s="8">
        <f t="shared" ref="C285:Y285" si="43">C284/ 115365</f>
        <v>3.2332163134399516E-3</v>
      </c>
      <c r="D285" s="8">
        <f t="shared" si="43"/>
        <v>4.7154682962770337E-3</v>
      </c>
      <c r="E285" s="8">
        <f t="shared" si="43"/>
        <v>0.65004984180644043</v>
      </c>
      <c r="F285" s="8">
        <f t="shared" si="43"/>
        <v>1.2958869674511334E-2</v>
      </c>
      <c r="G285" s="8">
        <f t="shared" si="43"/>
        <v>3.5366012222077755E-3</v>
      </c>
      <c r="H285" s="8">
        <f t="shared" si="43"/>
        <v>5.3655788150652282E-3</v>
      </c>
      <c r="I285" s="8">
        <f t="shared" si="43"/>
        <v>1.3999046504572444E-2</v>
      </c>
      <c r="J285" s="8">
        <f t="shared" si="43"/>
        <v>2.4912235079963593E-2</v>
      </c>
      <c r="K285" s="8">
        <f t="shared" si="43"/>
        <v>5.2702292723096258E-3</v>
      </c>
      <c r="L285" s="8">
        <f t="shared" si="43"/>
        <v>4.0220170762362934E-3</v>
      </c>
      <c r="M285" s="8">
        <f t="shared" si="43"/>
        <v>1.6902873488493044E-3</v>
      </c>
      <c r="N285" s="8">
        <f t="shared" si="43"/>
        <v>0.11800806137043297</v>
      </c>
      <c r="O285" s="8">
        <f t="shared" si="43"/>
        <v>3.8919949724786546E-3</v>
      </c>
      <c r="P285" s="8">
        <f t="shared" si="43"/>
        <v>3.1361331426342481E-2</v>
      </c>
      <c r="Q285" s="8">
        <f t="shared" si="43"/>
        <v>1.1910024704199714E-2</v>
      </c>
      <c r="R285" s="8">
        <f t="shared" si="43"/>
        <v>4.1381701555931176E-2</v>
      </c>
      <c r="S285" s="8">
        <f t="shared" si="43"/>
        <v>5.7036362848350885E-3</v>
      </c>
      <c r="T285" s="8">
        <f t="shared" si="43"/>
        <v>1.915658995362545E-3</v>
      </c>
      <c r="U285" s="8">
        <f t="shared" si="43"/>
        <v>4.7544749274043251E-2</v>
      </c>
      <c r="V285" s="8">
        <f t="shared" si="43"/>
        <v>2.4444155506436094E-3</v>
      </c>
      <c r="W285" s="8">
        <f t="shared" si="43"/>
        <v>2.6784553374073592E-3</v>
      </c>
      <c r="X285" s="8">
        <f t="shared" si="43"/>
        <v>1.16153079356824E-3</v>
      </c>
      <c r="Y285" s="8">
        <f t="shared" si="43"/>
        <v>2.2450483248818965E-3</v>
      </c>
    </row>
    <row r="286" spans="1:25" s="1" customFormat="1" ht="5.0999999999999996" customHeight="1" x14ac:dyDescent="0.15">
      <c r="B286" s="12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1" customFormat="1" ht="9.9499999999999993" customHeight="1" x14ac:dyDescent="0.15">
      <c r="A287" s="3" t="s">
        <v>124</v>
      </c>
      <c r="B287" s="12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1" customFormat="1" ht="9.9499999999999993" customHeight="1" x14ac:dyDescent="0.15">
      <c r="B288" s="10" t="s">
        <v>108</v>
      </c>
      <c r="C288" s="4">
        <v>469</v>
      </c>
      <c r="D288" s="4">
        <v>200</v>
      </c>
      <c r="E288" s="4">
        <v>21571</v>
      </c>
      <c r="F288" s="4">
        <v>996</v>
      </c>
      <c r="G288" s="4">
        <v>216</v>
      </c>
      <c r="H288" s="4">
        <v>288</v>
      </c>
      <c r="I288" s="4">
        <v>995</v>
      </c>
      <c r="J288" s="4">
        <v>1144</v>
      </c>
      <c r="K288" s="4">
        <v>257</v>
      </c>
      <c r="L288" s="4">
        <v>417</v>
      </c>
      <c r="M288" s="4">
        <v>266</v>
      </c>
      <c r="N288" s="4">
        <v>6553</v>
      </c>
      <c r="O288" s="4">
        <v>126</v>
      </c>
      <c r="P288" s="4">
        <v>2267</v>
      </c>
      <c r="Q288" s="4">
        <v>969</v>
      </c>
      <c r="R288" s="4">
        <v>2078</v>
      </c>
      <c r="S288" s="4">
        <v>143</v>
      </c>
      <c r="T288" s="4">
        <v>174</v>
      </c>
      <c r="U288" s="4">
        <v>488</v>
      </c>
      <c r="V288" s="4">
        <v>161</v>
      </c>
      <c r="W288" s="4">
        <v>331</v>
      </c>
      <c r="X288" s="4">
        <v>58</v>
      </c>
      <c r="Y288" s="4">
        <v>42</v>
      </c>
    </row>
    <row r="289" spans="1:25" s="1" customFormat="1" ht="9.9499999999999993" customHeight="1" x14ac:dyDescent="0.15">
      <c r="A289" s="6" t="s">
        <v>162</v>
      </c>
      <c r="B289" s="10"/>
      <c r="C289" s="4">
        <v>469</v>
      </c>
      <c r="D289" s="4">
        <v>200</v>
      </c>
      <c r="E289" s="4">
        <v>21571</v>
      </c>
      <c r="F289" s="4">
        <v>996</v>
      </c>
      <c r="G289" s="4">
        <v>216</v>
      </c>
      <c r="H289" s="4">
        <v>288</v>
      </c>
      <c r="I289" s="4">
        <v>995</v>
      </c>
      <c r="J289" s="4">
        <v>1144</v>
      </c>
      <c r="K289" s="4">
        <v>257</v>
      </c>
      <c r="L289" s="4">
        <v>417</v>
      </c>
      <c r="M289" s="4">
        <v>266</v>
      </c>
      <c r="N289" s="4">
        <v>6553</v>
      </c>
      <c r="O289" s="4">
        <v>126</v>
      </c>
      <c r="P289" s="4">
        <v>2267</v>
      </c>
      <c r="Q289" s="4">
        <v>969</v>
      </c>
      <c r="R289" s="4">
        <v>2078</v>
      </c>
      <c r="S289" s="4">
        <v>143</v>
      </c>
      <c r="T289" s="4">
        <v>174</v>
      </c>
      <c r="U289" s="4">
        <v>488</v>
      </c>
      <c r="V289" s="4">
        <v>161</v>
      </c>
      <c r="W289" s="4">
        <v>331</v>
      </c>
      <c r="X289" s="4">
        <v>58</v>
      </c>
      <c r="Y289" s="4">
        <v>42</v>
      </c>
    </row>
    <row r="290" spans="1:25" s="7" customFormat="1" ht="9.9499999999999993" customHeight="1" x14ac:dyDescent="0.15">
      <c r="B290" s="11" t="s">
        <v>163</v>
      </c>
      <c r="C290" s="8">
        <f t="shared" ref="C290:Y290" si="44">C289/ 40210</f>
        <v>1.1663765232529221E-2</v>
      </c>
      <c r="D290" s="8">
        <f t="shared" si="44"/>
        <v>4.9738870927629941E-3</v>
      </c>
      <c r="E290" s="8">
        <f t="shared" si="44"/>
        <v>0.53645859238995275</v>
      </c>
      <c r="F290" s="8">
        <f t="shared" si="44"/>
        <v>2.4769957721959713E-2</v>
      </c>
      <c r="G290" s="8">
        <f t="shared" si="44"/>
        <v>5.3717980601840336E-3</v>
      </c>
      <c r="H290" s="8">
        <f t="shared" si="44"/>
        <v>7.1623974135787121E-3</v>
      </c>
      <c r="I290" s="8">
        <f t="shared" si="44"/>
        <v>2.4745088286495895E-2</v>
      </c>
      <c r="J290" s="8">
        <f t="shared" si="44"/>
        <v>2.8450634170604328E-2</v>
      </c>
      <c r="K290" s="8">
        <f t="shared" si="44"/>
        <v>6.3914449142004476E-3</v>
      </c>
      <c r="L290" s="8">
        <f t="shared" si="44"/>
        <v>1.0370554588410843E-2</v>
      </c>
      <c r="M290" s="8">
        <f t="shared" si="44"/>
        <v>6.6152698333747824E-3</v>
      </c>
      <c r="N290" s="8">
        <f t="shared" si="44"/>
        <v>0.1629694105943795</v>
      </c>
      <c r="O290" s="8">
        <f t="shared" si="44"/>
        <v>3.1335488684406864E-3</v>
      </c>
      <c r="P290" s="8">
        <f t="shared" si="44"/>
        <v>5.6379010196468543E-2</v>
      </c>
      <c r="Q290" s="8">
        <f t="shared" si="44"/>
        <v>2.4098482964436709E-2</v>
      </c>
      <c r="R290" s="8">
        <f t="shared" si="44"/>
        <v>5.1678686893807509E-2</v>
      </c>
      <c r="S290" s="8">
        <f t="shared" si="44"/>
        <v>3.556329271325541E-3</v>
      </c>
      <c r="T290" s="8">
        <f t="shared" si="44"/>
        <v>4.3272817707038051E-3</v>
      </c>
      <c r="U290" s="8">
        <f t="shared" si="44"/>
        <v>1.2136284506341705E-2</v>
      </c>
      <c r="V290" s="8">
        <f t="shared" si="44"/>
        <v>4.0039791096742102E-3</v>
      </c>
      <c r="W290" s="8">
        <f t="shared" si="44"/>
        <v>8.2317831385227552E-3</v>
      </c>
      <c r="X290" s="8">
        <f t="shared" si="44"/>
        <v>1.4424272569012683E-3</v>
      </c>
      <c r="Y290" s="8">
        <f t="shared" si="44"/>
        <v>1.0445162894802287E-3</v>
      </c>
    </row>
    <row r="291" spans="1:25" s="1" customFormat="1" ht="5.0999999999999996" customHeight="1" x14ac:dyDescent="0.15">
      <c r="B291" s="12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1" customFormat="1" ht="9.9499999999999993" customHeight="1" x14ac:dyDescent="0.15">
      <c r="A292" s="3" t="s">
        <v>125</v>
      </c>
      <c r="B292" s="1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1" customFormat="1" ht="9.9499999999999993" customHeight="1" x14ac:dyDescent="0.15">
      <c r="B293" s="10" t="s">
        <v>107</v>
      </c>
      <c r="C293" s="4">
        <v>243</v>
      </c>
      <c r="D293" s="4">
        <v>447</v>
      </c>
      <c r="E293" s="4">
        <v>51393</v>
      </c>
      <c r="F293" s="4">
        <v>1139</v>
      </c>
      <c r="G293" s="4">
        <v>353</v>
      </c>
      <c r="H293" s="4">
        <v>461</v>
      </c>
      <c r="I293" s="4">
        <v>1126</v>
      </c>
      <c r="J293" s="4">
        <v>2805</v>
      </c>
      <c r="K293" s="4">
        <v>398</v>
      </c>
      <c r="L293" s="4">
        <v>319</v>
      </c>
      <c r="M293" s="4">
        <v>153</v>
      </c>
      <c r="N293" s="4">
        <v>12248</v>
      </c>
      <c r="O293" s="4">
        <v>511</v>
      </c>
      <c r="P293" s="4">
        <v>3135</v>
      </c>
      <c r="Q293" s="4">
        <v>119</v>
      </c>
      <c r="R293" s="4">
        <v>3329</v>
      </c>
      <c r="S293" s="4">
        <v>348</v>
      </c>
      <c r="T293" s="4">
        <v>125</v>
      </c>
      <c r="U293" s="4">
        <v>2350</v>
      </c>
      <c r="V293" s="4">
        <v>191</v>
      </c>
      <c r="W293" s="4">
        <v>303</v>
      </c>
      <c r="X293" s="4">
        <v>80</v>
      </c>
      <c r="Y293" s="4">
        <v>31</v>
      </c>
    </row>
    <row r="294" spans="1:25" s="1" customFormat="1" ht="9.9499999999999993" customHeight="1" x14ac:dyDescent="0.15">
      <c r="B294" s="10" t="s">
        <v>116</v>
      </c>
      <c r="C294" s="4">
        <v>1</v>
      </c>
      <c r="D294" s="4">
        <v>1</v>
      </c>
      <c r="E294" s="4">
        <v>231</v>
      </c>
      <c r="F294" s="4">
        <v>5</v>
      </c>
      <c r="G294" s="4">
        <v>3</v>
      </c>
      <c r="H294" s="4">
        <v>5</v>
      </c>
      <c r="I294" s="4">
        <v>16</v>
      </c>
      <c r="J294" s="4">
        <v>10</v>
      </c>
      <c r="K294" s="4">
        <v>4</v>
      </c>
      <c r="L294" s="4">
        <v>2</v>
      </c>
      <c r="M294" s="4">
        <v>3</v>
      </c>
      <c r="N294" s="4">
        <v>125</v>
      </c>
      <c r="O294" s="4">
        <v>3</v>
      </c>
      <c r="P294" s="4">
        <v>18</v>
      </c>
      <c r="Q294" s="4">
        <v>3</v>
      </c>
      <c r="R294" s="4">
        <v>29</v>
      </c>
      <c r="S294" s="4">
        <v>1</v>
      </c>
      <c r="T294" s="4">
        <v>0</v>
      </c>
      <c r="U294" s="4">
        <v>2</v>
      </c>
      <c r="V294" s="4">
        <v>2</v>
      </c>
      <c r="W294" s="4">
        <v>0</v>
      </c>
      <c r="X294" s="4">
        <v>1</v>
      </c>
      <c r="Y294" s="4">
        <v>0</v>
      </c>
    </row>
    <row r="295" spans="1:25" s="1" customFormat="1" ht="9.9499999999999993" customHeight="1" x14ac:dyDescent="0.15">
      <c r="A295" s="6" t="s">
        <v>162</v>
      </c>
      <c r="B295" s="10"/>
      <c r="C295" s="4">
        <v>244</v>
      </c>
      <c r="D295" s="4">
        <v>448</v>
      </c>
      <c r="E295" s="4">
        <v>51624</v>
      </c>
      <c r="F295" s="4">
        <v>1144</v>
      </c>
      <c r="G295" s="4">
        <v>356</v>
      </c>
      <c r="H295" s="4">
        <v>466</v>
      </c>
      <c r="I295" s="4">
        <v>1142</v>
      </c>
      <c r="J295" s="4">
        <v>2815</v>
      </c>
      <c r="K295" s="4">
        <v>402</v>
      </c>
      <c r="L295" s="4">
        <v>321</v>
      </c>
      <c r="M295" s="4">
        <v>156</v>
      </c>
      <c r="N295" s="4">
        <v>12373</v>
      </c>
      <c r="O295" s="4">
        <v>514</v>
      </c>
      <c r="P295" s="4">
        <v>3153</v>
      </c>
      <c r="Q295" s="4">
        <v>122</v>
      </c>
      <c r="R295" s="4">
        <v>3358</v>
      </c>
      <c r="S295" s="4">
        <v>349</v>
      </c>
      <c r="T295" s="4">
        <v>125</v>
      </c>
      <c r="U295" s="4">
        <v>2352</v>
      </c>
      <c r="V295" s="4">
        <v>193</v>
      </c>
      <c r="W295" s="4">
        <v>303</v>
      </c>
      <c r="X295" s="4">
        <v>81</v>
      </c>
      <c r="Y295" s="4">
        <v>31</v>
      </c>
    </row>
    <row r="296" spans="1:25" s="7" customFormat="1" ht="9.9499999999999993" customHeight="1" x14ac:dyDescent="0.15">
      <c r="B296" s="11" t="s">
        <v>163</v>
      </c>
      <c r="C296" s="8">
        <f t="shared" ref="C296:Y296" si="45">C295/ 82072</f>
        <v>2.9729993176722878E-3</v>
      </c>
      <c r="D296" s="8">
        <f t="shared" si="45"/>
        <v>5.4586216980212496E-3</v>
      </c>
      <c r="E296" s="8">
        <f t="shared" si="45"/>
        <v>0.62900867530948434</v>
      </c>
      <c r="F296" s="8">
        <f t="shared" si="45"/>
        <v>1.393898040744712E-2</v>
      </c>
      <c r="G296" s="8">
        <f t="shared" si="45"/>
        <v>4.3376547421776004E-3</v>
      </c>
      <c r="H296" s="8">
        <f t="shared" si="45"/>
        <v>5.6779413198167466E-3</v>
      </c>
      <c r="I296" s="8">
        <f t="shared" si="45"/>
        <v>1.3914611560580954E-2</v>
      </c>
      <c r="J296" s="8">
        <f t="shared" si="45"/>
        <v>3.4299151964129054E-2</v>
      </c>
      <c r="K296" s="8">
        <f t="shared" si="45"/>
        <v>4.8981382200994246E-3</v>
      </c>
      <c r="L296" s="8">
        <f t="shared" si="45"/>
        <v>3.9111999220196904E-3</v>
      </c>
      <c r="M296" s="8">
        <f t="shared" si="45"/>
        <v>1.9007700555609709E-3</v>
      </c>
      <c r="N296" s="8">
        <f t="shared" si="45"/>
        <v>0.15075787113753777</v>
      </c>
      <c r="O296" s="8">
        <f t="shared" si="45"/>
        <v>6.2627936446047376E-3</v>
      </c>
      <c r="P296" s="8">
        <f t="shared" si="45"/>
        <v>3.8417487084511162E-2</v>
      </c>
      <c r="Q296" s="8">
        <f t="shared" si="45"/>
        <v>1.4864996588361439E-3</v>
      </c>
      <c r="R296" s="8">
        <f t="shared" si="45"/>
        <v>4.0915293888293208E-2</v>
      </c>
      <c r="S296" s="8">
        <f t="shared" si="45"/>
        <v>4.2523637781460184E-3</v>
      </c>
      <c r="T296" s="8">
        <f t="shared" si="45"/>
        <v>1.5230529291353934E-3</v>
      </c>
      <c r="U296" s="8">
        <f t="shared" si="45"/>
        <v>2.8657763914611559E-2</v>
      </c>
      <c r="V296" s="8">
        <f t="shared" si="45"/>
        <v>2.3515937225850473E-3</v>
      </c>
      <c r="W296" s="8">
        <f t="shared" si="45"/>
        <v>3.6918803002241934E-3</v>
      </c>
      <c r="X296" s="8">
        <f t="shared" si="45"/>
        <v>9.8693829807973486E-4</v>
      </c>
      <c r="Y296" s="8">
        <f t="shared" si="45"/>
        <v>3.7771712642557754E-4</v>
      </c>
    </row>
    <row r="297" spans="1:25" s="1" customFormat="1" ht="5.0999999999999996" customHeight="1" x14ac:dyDescent="0.15">
      <c r="B297" s="12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1" customFormat="1" ht="9.9499999999999993" customHeight="1" x14ac:dyDescent="0.15">
      <c r="A298" s="3" t="s">
        <v>126</v>
      </c>
      <c r="B298" s="12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1" customFormat="1" ht="9.9499999999999993" customHeight="1" x14ac:dyDescent="0.15">
      <c r="B299" s="10" t="s">
        <v>112</v>
      </c>
      <c r="C299" s="4">
        <v>473</v>
      </c>
      <c r="D299" s="4">
        <v>766</v>
      </c>
      <c r="E299" s="4">
        <v>47506</v>
      </c>
      <c r="F299" s="4">
        <v>1568</v>
      </c>
      <c r="G299" s="4">
        <v>240</v>
      </c>
      <c r="H299" s="4">
        <v>685</v>
      </c>
      <c r="I299" s="4">
        <v>2152</v>
      </c>
      <c r="J299" s="4">
        <v>6398</v>
      </c>
      <c r="K299" s="4">
        <v>777</v>
      </c>
      <c r="L299" s="4">
        <v>587</v>
      </c>
      <c r="M299" s="4">
        <v>254</v>
      </c>
      <c r="N299" s="4">
        <v>12423</v>
      </c>
      <c r="O299" s="4">
        <v>306</v>
      </c>
      <c r="P299" s="4">
        <v>6742</v>
      </c>
      <c r="Q299" s="4">
        <v>263</v>
      </c>
      <c r="R299" s="4">
        <v>6571</v>
      </c>
      <c r="S299" s="4">
        <v>277</v>
      </c>
      <c r="T299" s="4">
        <v>210</v>
      </c>
      <c r="U299" s="4">
        <v>478</v>
      </c>
      <c r="V299" s="4">
        <v>216</v>
      </c>
      <c r="W299" s="4">
        <v>345</v>
      </c>
      <c r="X299" s="4">
        <v>101</v>
      </c>
      <c r="Y299" s="4">
        <v>30</v>
      </c>
    </row>
    <row r="300" spans="1:25" s="1" customFormat="1" ht="9.9499999999999993" customHeight="1" x14ac:dyDescent="0.15">
      <c r="B300" s="10" t="s">
        <v>108</v>
      </c>
      <c r="C300" s="4">
        <v>114</v>
      </c>
      <c r="D300" s="4">
        <v>101</v>
      </c>
      <c r="E300" s="4">
        <v>7990</v>
      </c>
      <c r="F300" s="4">
        <v>362</v>
      </c>
      <c r="G300" s="4">
        <v>44</v>
      </c>
      <c r="H300" s="4">
        <v>111</v>
      </c>
      <c r="I300" s="4">
        <v>848</v>
      </c>
      <c r="J300" s="4">
        <v>2302</v>
      </c>
      <c r="K300" s="4">
        <v>247</v>
      </c>
      <c r="L300" s="4">
        <v>256</v>
      </c>
      <c r="M300" s="4">
        <v>115</v>
      </c>
      <c r="N300" s="4">
        <v>4231</v>
      </c>
      <c r="O300" s="4">
        <v>76</v>
      </c>
      <c r="P300" s="4">
        <v>3054</v>
      </c>
      <c r="Q300" s="4">
        <v>37</v>
      </c>
      <c r="R300" s="4">
        <v>2386</v>
      </c>
      <c r="S300" s="4">
        <v>90</v>
      </c>
      <c r="T300" s="4">
        <v>72</v>
      </c>
      <c r="U300" s="4">
        <v>149</v>
      </c>
      <c r="V300" s="4">
        <v>83</v>
      </c>
      <c r="W300" s="4">
        <v>81</v>
      </c>
      <c r="X300" s="4">
        <v>37</v>
      </c>
      <c r="Y300" s="4">
        <v>6</v>
      </c>
    </row>
    <row r="301" spans="1:25" s="1" customFormat="1" ht="9.9499999999999993" customHeight="1" x14ac:dyDescent="0.15">
      <c r="A301" s="6" t="s">
        <v>162</v>
      </c>
      <c r="B301" s="10"/>
      <c r="C301" s="4">
        <v>587</v>
      </c>
      <c r="D301" s="4">
        <v>867</v>
      </c>
      <c r="E301" s="4">
        <v>55496</v>
      </c>
      <c r="F301" s="4">
        <v>1930</v>
      </c>
      <c r="G301" s="4">
        <v>284</v>
      </c>
      <c r="H301" s="4">
        <v>796</v>
      </c>
      <c r="I301" s="4">
        <v>3000</v>
      </c>
      <c r="J301" s="4">
        <v>8700</v>
      </c>
      <c r="K301" s="4">
        <v>1024</v>
      </c>
      <c r="L301" s="4">
        <v>843</v>
      </c>
      <c r="M301" s="4">
        <v>369</v>
      </c>
      <c r="N301" s="4">
        <v>16654</v>
      </c>
      <c r="O301" s="4">
        <v>382</v>
      </c>
      <c r="P301" s="4">
        <v>9796</v>
      </c>
      <c r="Q301" s="4">
        <v>300</v>
      </c>
      <c r="R301" s="4">
        <v>8957</v>
      </c>
      <c r="S301" s="4">
        <v>367</v>
      </c>
      <c r="T301" s="4">
        <v>282</v>
      </c>
      <c r="U301" s="4">
        <v>627</v>
      </c>
      <c r="V301" s="4">
        <v>299</v>
      </c>
      <c r="W301" s="4">
        <v>426</v>
      </c>
      <c r="X301" s="4">
        <v>138</v>
      </c>
      <c r="Y301" s="4">
        <v>36</v>
      </c>
    </row>
    <row r="302" spans="1:25" s="7" customFormat="1" ht="9.9499999999999993" customHeight="1" x14ac:dyDescent="0.15">
      <c r="B302" s="11" t="s">
        <v>163</v>
      </c>
      <c r="C302" s="8">
        <f t="shared" ref="C302:Y302" si="46">C301/ 112160</f>
        <v>5.2335948644793157E-3</v>
      </c>
      <c r="D302" s="8">
        <f t="shared" si="46"/>
        <v>7.730028530670471E-3</v>
      </c>
      <c r="E302" s="8">
        <f t="shared" si="46"/>
        <v>0.49479315263908702</v>
      </c>
      <c r="F302" s="8">
        <f t="shared" si="46"/>
        <v>1.7207560627674749E-2</v>
      </c>
      <c r="G302" s="8">
        <f t="shared" si="46"/>
        <v>2.5320970042796006E-3</v>
      </c>
      <c r="H302" s="8">
        <f t="shared" si="46"/>
        <v>7.0970042796005706E-3</v>
      </c>
      <c r="I302" s="8">
        <f t="shared" si="46"/>
        <v>2.6747503566333809E-2</v>
      </c>
      <c r="J302" s="8">
        <f t="shared" si="46"/>
        <v>7.756776034236805E-2</v>
      </c>
      <c r="K302" s="8">
        <f t="shared" si="46"/>
        <v>9.12981455064194E-3</v>
      </c>
      <c r="L302" s="8">
        <f t="shared" si="46"/>
        <v>7.5160485021398002E-3</v>
      </c>
      <c r="M302" s="8">
        <f t="shared" si="46"/>
        <v>3.2899429386590586E-3</v>
      </c>
      <c r="N302" s="8">
        <f t="shared" si="46"/>
        <v>0.14848430813124108</v>
      </c>
      <c r="O302" s="8">
        <f t="shared" si="46"/>
        <v>3.4058487874465051E-3</v>
      </c>
      <c r="P302" s="8">
        <f t="shared" si="46"/>
        <v>8.7339514978601998E-2</v>
      </c>
      <c r="Q302" s="8">
        <f t="shared" si="46"/>
        <v>2.6747503566333809E-3</v>
      </c>
      <c r="R302" s="8">
        <f t="shared" si="46"/>
        <v>7.9859129814550636E-2</v>
      </c>
      <c r="S302" s="8">
        <f t="shared" si="46"/>
        <v>3.272111269614836E-3</v>
      </c>
      <c r="T302" s="8">
        <f t="shared" si="46"/>
        <v>2.514265335235378E-3</v>
      </c>
      <c r="U302" s="8">
        <f t="shared" si="46"/>
        <v>5.5902282453637658E-3</v>
      </c>
      <c r="V302" s="8">
        <f t="shared" si="46"/>
        <v>2.6658345221112698E-3</v>
      </c>
      <c r="W302" s="8">
        <f t="shared" si="46"/>
        <v>3.7981455064194009E-3</v>
      </c>
      <c r="X302" s="8">
        <f t="shared" si="46"/>
        <v>1.2303851640513553E-3</v>
      </c>
      <c r="Y302" s="8">
        <f t="shared" si="46"/>
        <v>3.2097004279600568E-4</v>
      </c>
    </row>
    <row r="303" spans="1:25" s="1" customFormat="1" ht="5.0999999999999996" customHeight="1" x14ac:dyDescent="0.15">
      <c r="B303" s="12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1" customFormat="1" ht="9.9499999999999993" customHeight="1" x14ac:dyDescent="0.15">
      <c r="A304" s="3" t="s">
        <v>127</v>
      </c>
      <c r="B304" s="12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1" customFormat="1" ht="9.9499999999999993" customHeight="1" x14ac:dyDescent="0.15">
      <c r="B305" s="10" t="s">
        <v>107</v>
      </c>
      <c r="C305" s="4">
        <v>182</v>
      </c>
      <c r="D305" s="4">
        <v>352</v>
      </c>
      <c r="E305" s="4">
        <v>32093</v>
      </c>
      <c r="F305" s="4">
        <v>1079</v>
      </c>
      <c r="G305" s="4">
        <v>238</v>
      </c>
      <c r="H305" s="4">
        <v>372</v>
      </c>
      <c r="I305" s="4">
        <v>1411</v>
      </c>
      <c r="J305" s="4">
        <v>916</v>
      </c>
      <c r="K305" s="4">
        <v>1270</v>
      </c>
      <c r="L305" s="4">
        <v>971</v>
      </c>
      <c r="M305" s="4">
        <v>864</v>
      </c>
      <c r="N305" s="4">
        <v>6883</v>
      </c>
      <c r="O305" s="4">
        <v>1778</v>
      </c>
      <c r="P305" s="4">
        <v>1582</v>
      </c>
      <c r="Q305" s="4">
        <v>179</v>
      </c>
      <c r="R305" s="4">
        <v>4158</v>
      </c>
      <c r="S305" s="4">
        <v>252</v>
      </c>
      <c r="T305" s="4">
        <v>102</v>
      </c>
      <c r="U305" s="4">
        <v>1399</v>
      </c>
      <c r="V305" s="4">
        <v>143</v>
      </c>
      <c r="W305" s="4">
        <v>370</v>
      </c>
      <c r="X305" s="4">
        <v>102</v>
      </c>
      <c r="Y305" s="4">
        <v>21</v>
      </c>
    </row>
    <row r="306" spans="1:25" s="1" customFormat="1" ht="9.9499999999999993" customHeight="1" x14ac:dyDescent="0.15">
      <c r="A306" s="6" t="s">
        <v>162</v>
      </c>
      <c r="B306" s="10"/>
      <c r="C306" s="4">
        <v>182</v>
      </c>
      <c r="D306" s="4">
        <v>352</v>
      </c>
      <c r="E306" s="4">
        <v>32093</v>
      </c>
      <c r="F306" s="4">
        <v>1079</v>
      </c>
      <c r="G306" s="4">
        <v>238</v>
      </c>
      <c r="H306" s="4">
        <v>372</v>
      </c>
      <c r="I306" s="4">
        <v>1411</v>
      </c>
      <c r="J306" s="4">
        <v>916</v>
      </c>
      <c r="K306" s="4">
        <v>1270</v>
      </c>
      <c r="L306" s="4">
        <v>971</v>
      </c>
      <c r="M306" s="4">
        <v>864</v>
      </c>
      <c r="N306" s="4">
        <v>6883</v>
      </c>
      <c r="O306" s="4">
        <v>1778</v>
      </c>
      <c r="P306" s="4">
        <v>1582</v>
      </c>
      <c r="Q306" s="4">
        <v>179</v>
      </c>
      <c r="R306" s="4">
        <v>4158</v>
      </c>
      <c r="S306" s="4">
        <v>252</v>
      </c>
      <c r="T306" s="4">
        <v>102</v>
      </c>
      <c r="U306" s="4">
        <v>1399</v>
      </c>
      <c r="V306" s="4">
        <v>143</v>
      </c>
      <c r="W306" s="4">
        <v>370</v>
      </c>
      <c r="X306" s="4">
        <v>102</v>
      </c>
      <c r="Y306" s="4">
        <v>21</v>
      </c>
    </row>
    <row r="307" spans="1:25" s="7" customFormat="1" ht="9.9499999999999993" customHeight="1" x14ac:dyDescent="0.15">
      <c r="B307" s="11" t="s">
        <v>163</v>
      </c>
      <c r="C307" s="8">
        <f t="shared" ref="C307:Y307" si="47">C306/ 56717</f>
        <v>3.2089144348255373E-3</v>
      </c>
      <c r="D307" s="8">
        <f t="shared" si="47"/>
        <v>6.2062520937285117E-3</v>
      </c>
      <c r="E307" s="8">
        <f t="shared" si="47"/>
        <v>0.5658444558069009</v>
      </c>
      <c r="F307" s="8">
        <f t="shared" si="47"/>
        <v>1.9024278435037113E-2</v>
      </c>
      <c r="G307" s="8">
        <f t="shared" si="47"/>
        <v>4.196272722464164E-3</v>
      </c>
      <c r="H307" s="8">
        <f t="shared" si="47"/>
        <v>6.55888005359945E-3</v>
      </c>
      <c r="I307" s="8">
        <f t="shared" si="47"/>
        <v>2.4877902568894689E-2</v>
      </c>
      <c r="J307" s="8">
        <f t="shared" si="47"/>
        <v>1.6150360562088968E-2</v>
      </c>
      <c r="K307" s="8">
        <f t="shared" si="47"/>
        <v>2.2391875451804575E-2</v>
      </c>
      <c r="L307" s="8">
        <f t="shared" si="47"/>
        <v>1.7120087451734049E-2</v>
      </c>
      <c r="M307" s="8">
        <f t="shared" si="47"/>
        <v>1.523352786642453E-2</v>
      </c>
      <c r="N307" s="8">
        <f t="shared" si="47"/>
        <v>0.12135691238958338</v>
      </c>
      <c r="O307" s="8">
        <f t="shared" si="47"/>
        <v>3.1348625632526404E-2</v>
      </c>
      <c r="P307" s="8">
        <f t="shared" si="47"/>
        <v>2.789287162579121E-2</v>
      </c>
      <c r="Q307" s="8">
        <f t="shared" si="47"/>
        <v>3.1560202408448964E-3</v>
      </c>
      <c r="R307" s="8">
        <f t="shared" si="47"/>
        <v>7.3311352857168041E-2</v>
      </c>
      <c r="S307" s="8">
        <f t="shared" si="47"/>
        <v>4.4431122943738213E-3</v>
      </c>
      <c r="T307" s="8">
        <f t="shared" si="47"/>
        <v>1.7984025953417847E-3</v>
      </c>
      <c r="U307" s="8">
        <f t="shared" si="47"/>
        <v>2.4666325792972125E-2</v>
      </c>
      <c r="V307" s="8">
        <f t="shared" si="47"/>
        <v>2.5212899130772079E-3</v>
      </c>
      <c r="W307" s="8">
        <f t="shared" si="47"/>
        <v>6.5236172576123557E-3</v>
      </c>
      <c r="X307" s="8">
        <f t="shared" si="47"/>
        <v>1.7984025953417847E-3</v>
      </c>
      <c r="Y307" s="8">
        <f t="shared" si="47"/>
        <v>3.7025935786448507E-4</v>
      </c>
    </row>
    <row r="308" spans="1:25" s="1" customFormat="1" ht="5.0999999999999996" customHeight="1" x14ac:dyDescent="0.15">
      <c r="B308" s="12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1" customFormat="1" ht="9.9499999999999993" customHeight="1" x14ac:dyDescent="0.15">
      <c r="A309" s="3" t="s">
        <v>128</v>
      </c>
      <c r="B309" s="12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1" customFormat="1" ht="9.9499999999999993" customHeight="1" x14ac:dyDescent="0.15">
      <c r="B310" s="10" t="s">
        <v>107</v>
      </c>
      <c r="C310" s="4">
        <v>210</v>
      </c>
      <c r="D310" s="4">
        <v>288</v>
      </c>
      <c r="E310" s="4">
        <v>38253</v>
      </c>
      <c r="F310" s="4">
        <v>872</v>
      </c>
      <c r="G310" s="4">
        <v>259</v>
      </c>
      <c r="H310" s="4">
        <v>390</v>
      </c>
      <c r="I310" s="4">
        <v>1633</v>
      </c>
      <c r="J310" s="4">
        <v>1258</v>
      </c>
      <c r="K310" s="4">
        <v>1330</v>
      </c>
      <c r="L310" s="4">
        <v>2092</v>
      </c>
      <c r="M310" s="4">
        <v>546</v>
      </c>
      <c r="N310" s="4">
        <v>6068</v>
      </c>
      <c r="O310" s="4">
        <v>1973</v>
      </c>
      <c r="P310" s="4">
        <v>974</v>
      </c>
      <c r="Q310" s="4">
        <v>109</v>
      </c>
      <c r="R310" s="4">
        <v>3028</v>
      </c>
      <c r="S310" s="4">
        <v>352</v>
      </c>
      <c r="T310" s="4">
        <v>81</v>
      </c>
      <c r="U310" s="4">
        <v>1310</v>
      </c>
      <c r="V310" s="4">
        <v>248</v>
      </c>
      <c r="W310" s="4">
        <v>266</v>
      </c>
      <c r="X310" s="4">
        <v>116</v>
      </c>
      <c r="Y310" s="4">
        <v>24</v>
      </c>
    </row>
    <row r="311" spans="1:25" s="1" customFormat="1" ht="9.9499999999999993" customHeight="1" x14ac:dyDescent="0.15">
      <c r="A311" s="6" t="s">
        <v>162</v>
      </c>
      <c r="B311" s="10"/>
      <c r="C311" s="4">
        <v>210</v>
      </c>
      <c r="D311" s="4">
        <v>288</v>
      </c>
      <c r="E311" s="4">
        <v>38253</v>
      </c>
      <c r="F311" s="4">
        <v>872</v>
      </c>
      <c r="G311" s="4">
        <v>259</v>
      </c>
      <c r="H311" s="4">
        <v>390</v>
      </c>
      <c r="I311" s="4">
        <v>1633</v>
      </c>
      <c r="J311" s="4">
        <v>1258</v>
      </c>
      <c r="K311" s="4">
        <v>1330</v>
      </c>
      <c r="L311" s="4">
        <v>2092</v>
      </c>
      <c r="M311" s="4">
        <v>546</v>
      </c>
      <c r="N311" s="4">
        <v>6068</v>
      </c>
      <c r="O311" s="4">
        <v>1973</v>
      </c>
      <c r="P311" s="4">
        <v>974</v>
      </c>
      <c r="Q311" s="4">
        <v>109</v>
      </c>
      <c r="R311" s="4">
        <v>3028</v>
      </c>
      <c r="S311" s="4">
        <v>352</v>
      </c>
      <c r="T311" s="4">
        <v>81</v>
      </c>
      <c r="U311" s="4">
        <v>1310</v>
      </c>
      <c r="V311" s="4">
        <v>248</v>
      </c>
      <c r="W311" s="4">
        <v>266</v>
      </c>
      <c r="X311" s="4">
        <v>116</v>
      </c>
      <c r="Y311" s="4">
        <v>24</v>
      </c>
    </row>
    <row r="312" spans="1:25" s="7" customFormat="1" ht="9.9499999999999993" customHeight="1" x14ac:dyDescent="0.15">
      <c r="B312" s="11" t="s">
        <v>163</v>
      </c>
      <c r="C312" s="8">
        <f t="shared" ref="C312:Y312" si="48">C311/ 61680</f>
        <v>3.4046692607003892E-3</v>
      </c>
      <c r="D312" s="8">
        <f t="shared" si="48"/>
        <v>4.6692607003891049E-3</v>
      </c>
      <c r="E312" s="8">
        <f t="shared" si="48"/>
        <v>0.62018482490272375</v>
      </c>
      <c r="F312" s="8">
        <f t="shared" si="48"/>
        <v>1.4137483787289235E-2</v>
      </c>
      <c r="G312" s="8">
        <f t="shared" si="48"/>
        <v>4.1990920881971464E-3</v>
      </c>
      <c r="H312" s="8">
        <f t="shared" si="48"/>
        <v>6.3229571984435799E-3</v>
      </c>
      <c r="I312" s="8">
        <f t="shared" si="48"/>
        <v>2.6475356679636835E-2</v>
      </c>
      <c r="J312" s="8">
        <f t="shared" si="48"/>
        <v>2.0395590142671855E-2</v>
      </c>
      <c r="K312" s="8">
        <f t="shared" si="48"/>
        <v>2.1562905317769131E-2</v>
      </c>
      <c r="L312" s="8">
        <f t="shared" si="48"/>
        <v>3.3916990920881969E-2</v>
      </c>
      <c r="M312" s="8">
        <f t="shared" si="48"/>
        <v>8.8521400778210114E-3</v>
      </c>
      <c r="N312" s="8">
        <f t="shared" si="48"/>
        <v>9.8378728923476003E-2</v>
      </c>
      <c r="O312" s="8">
        <f t="shared" si="48"/>
        <v>3.1987678339818415E-2</v>
      </c>
      <c r="P312" s="8">
        <f t="shared" si="48"/>
        <v>1.5791180285343709E-2</v>
      </c>
      <c r="Q312" s="8">
        <f t="shared" si="48"/>
        <v>1.7671854734111544E-3</v>
      </c>
      <c r="R312" s="8">
        <f t="shared" si="48"/>
        <v>4.9092088197146562E-2</v>
      </c>
      <c r="S312" s="8">
        <f t="shared" si="48"/>
        <v>5.7068741893644614E-3</v>
      </c>
      <c r="T312" s="8">
        <f t="shared" si="48"/>
        <v>1.3132295719844359E-3</v>
      </c>
      <c r="U312" s="8">
        <f t="shared" si="48"/>
        <v>2.1238651102464333E-2</v>
      </c>
      <c r="V312" s="8">
        <f t="shared" si="48"/>
        <v>4.0207522697795067E-3</v>
      </c>
      <c r="W312" s="8">
        <f t="shared" si="48"/>
        <v>4.3125810635538265E-3</v>
      </c>
      <c r="X312" s="8">
        <f t="shared" si="48"/>
        <v>1.880674448767834E-3</v>
      </c>
      <c r="Y312" s="8">
        <f t="shared" si="48"/>
        <v>3.8910505836575878E-4</v>
      </c>
    </row>
    <row r="313" spans="1:25" s="1" customFormat="1" ht="5.0999999999999996" customHeight="1" x14ac:dyDescent="0.15">
      <c r="B313" s="12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1" customFormat="1" ht="9.9499999999999993" customHeight="1" x14ac:dyDescent="0.15">
      <c r="A314" s="3" t="s">
        <v>129</v>
      </c>
      <c r="B314" s="12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1" customFormat="1" ht="9.9499999999999993" customHeight="1" x14ac:dyDescent="0.15">
      <c r="B315" s="10" t="s">
        <v>108</v>
      </c>
      <c r="C315" s="4">
        <v>650</v>
      </c>
      <c r="D315" s="4">
        <v>325</v>
      </c>
      <c r="E315" s="4">
        <v>21777</v>
      </c>
      <c r="F315" s="4">
        <v>1798</v>
      </c>
      <c r="G315" s="4">
        <v>548</v>
      </c>
      <c r="H315" s="4">
        <v>561</v>
      </c>
      <c r="I315" s="4">
        <v>1430</v>
      </c>
      <c r="J315" s="4">
        <v>2843</v>
      </c>
      <c r="K315" s="4">
        <v>759</v>
      </c>
      <c r="L315" s="4">
        <v>520</v>
      </c>
      <c r="M315" s="4">
        <v>403</v>
      </c>
      <c r="N315" s="4">
        <v>5773</v>
      </c>
      <c r="O315" s="4">
        <v>892</v>
      </c>
      <c r="P315" s="4">
        <v>1685</v>
      </c>
      <c r="Q315" s="4">
        <v>216</v>
      </c>
      <c r="R315" s="4">
        <v>4226</v>
      </c>
      <c r="S315" s="4">
        <v>215</v>
      </c>
      <c r="T315" s="4">
        <v>210</v>
      </c>
      <c r="U315" s="4">
        <v>431</v>
      </c>
      <c r="V315" s="4">
        <v>176</v>
      </c>
      <c r="W315" s="4">
        <v>320</v>
      </c>
      <c r="X315" s="4">
        <v>82</v>
      </c>
      <c r="Y315" s="4">
        <v>42</v>
      </c>
    </row>
    <row r="316" spans="1:25" s="1" customFormat="1" ht="9.9499999999999993" customHeight="1" x14ac:dyDescent="0.15">
      <c r="A316" s="6" t="s">
        <v>162</v>
      </c>
      <c r="B316" s="10"/>
      <c r="C316" s="4">
        <v>650</v>
      </c>
      <c r="D316" s="4">
        <v>325</v>
      </c>
      <c r="E316" s="4">
        <v>21777</v>
      </c>
      <c r="F316" s="4">
        <v>1798</v>
      </c>
      <c r="G316" s="4">
        <v>548</v>
      </c>
      <c r="H316" s="4">
        <v>561</v>
      </c>
      <c r="I316" s="4">
        <v>1430</v>
      </c>
      <c r="J316" s="4">
        <v>2843</v>
      </c>
      <c r="K316" s="4">
        <v>759</v>
      </c>
      <c r="L316" s="4">
        <v>520</v>
      </c>
      <c r="M316" s="4">
        <v>403</v>
      </c>
      <c r="N316" s="4">
        <v>5773</v>
      </c>
      <c r="O316" s="4">
        <v>892</v>
      </c>
      <c r="P316" s="4">
        <v>1685</v>
      </c>
      <c r="Q316" s="4">
        <v>216</v>
      </c>
      <c r="R316" s="4">
        <v>4226</v>
      </c>
      <c r="S316" s="4">
        <v>215</v>
      </c>
      <c r="T316" s="4">
        <v>210</v>
      </c>
      <c r="U316" s="4">
        <v>431</v>
      </c>
      <c r="V316" s="4">
        <v>176</v>
      </c>
      <c r="W316" s="4">
        <v>320</v>
      </c>
      <c r="X316" s="4">
        <v>82</v>
      </c>
      <c r="Y316" s="4">
        <v>42</v>
      </c>
    </row>
    <row r="317" spans="1:25" s="7" customFormat="1" ht="9.9499999999999993" customHeight="1" x14ac:dyDescent="0.15">
      <c r="B317" s="11" t="s">
        <v>163</v>
      </c>
      <c r="C317" s="8">
        <f t="shared" ref="C317:Y317" si="49">C316/ 45883</f>
        <v>1.416646688315934E-2</v>
      </c>
      <c r="D317" s="8">
        <f t="shared" si="49"/>
        <v>7.0832334415796699E-3</v>
      </c>
      <c r="E317" s="8">
        <f t="shared" si="49"/>
        <v>0.47462022971470913</v>
      </c>
      <c r="F317" s="8">
        <f t="shared" si="49"/>
        <v>3.9186626855262301E-2</v>
      </c>
      <c r="G317" s="8">
        <f t="shared" si="49"/>
        <v>1.1943421310725105E-2</v>
      </c>
      <c r="H317" s="8">
        <f t="shared" si="49"/>
        <v>1.2226750648388292E-2</v>
      </c>
      <c r="I317" s="8">
        <f t="shared" si="49"/>
        <v>3.1166227142950548E-2</v>
      </c>
      <c r="J317" s="8">
        <f t="shared" si="49"/>
        <v>6.1961946690495394E-2</v>
      </c>
      <c r="K317" s="8">
        <f t="shared" si="49"/>
        <v>1.6542074406642984E-2</v>
      </c>
      <c r="L317" s="8">
        <f t="shared" si="49"/>
        <v>1.1333173506527471E-2</v>
      </c>
      <c r="M317" s="8">
        <f t="shared" si="49"/>
        <v>8.7832094675587905E-3</v>
      </c>
      <c r="N317" s="8">
        <f t="shared" si="49"/>
        <v>0.12582002048689056</v>
      </c>
      <c r="O317" s="8">
        <f t="shared" si="49"/>
        <v>1.9440751476581742E-2</v>
      </c>
      <c r="P317" s="8">
        <f t="shared" si="49"/>
        <v>3.6723841074036138E-2</v>
      </c>
      <c r="Q317" s="8">
        <f t="shared" si="49"/>
        <v>4.7076259180960272E-3</v>
      </c>
      <c r="R317" s="8">
        <f t="shared" si="49"/>
        <v>9.2103829304971338E-2</v>
      </c>
      <c r="S317" s="8">
        <f t="shared" si="49"/>
        <v>4.6858313536603975E-3</v>
      </c>
      <c r="T317" s="8">
        <f t="shared" si="49"/>
        <v>4.5768585314822485E-3</v>
      </c>
      <c r="U317" s="8">
        <f t="shared" si="49"/>
        <v>9.3934572717564238E-3</v>
      </c>
      <c r="V317" s="8">
        <f t="shared" si="49"/>
        <v>3.8358433406708368E-3</v>
      </c>
      <c r="W317" s="8">
        <f t="shared" si="49"/>
        <v>6.9742606194015209E-3</v>
      </c>
      <c r="X317" s="8">
        <f t="shared" si="49"/>
        <v>1.7871542837216397E-3</v>
      </c>
      <c r="Y317" s="8">
        <f t="shared" si="49"/>
        <v>9.1537170629644971E-4</v>
      </c>
    </row>
    <row r="318" spans="1:25" s="1" customFormat="1" ht="5.0999999999999996" customHeight="1" x14ac:dyDescent="0.15">
      <c r="B318" s="12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1" customFormat="1" ht="9.9499999999999993" customHeight="1" x14ac:dyDescent="0.15">
      <c r="A319" s="3" t="s">
        <v>130</v>
      </c>
      <c r="B319" s="12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1" customFormat="1" ht="9.9499999999999993" customHeight="1" x14ac:dyDescent="0.15">
      <c r="B320" s="10" t="s">
        <v>107</v>
      </c>
      <c r="C320" s="4">
        <v>807</v>
      </c>
      <c r="D320" s="4">
        <v>638</v>
      </c>
      <c r="E320" s="4">
        <v>75321</v>
      </c>
      <c r="F320" s="4">
        <v>2523</v>
      </c>
      <c r="G320" s="4">
        <v>1532</v>
      </c>
      <c r="H320" s="4">
        <v>1186</v>
      </c>
      <c r="I320" s="4">
        <v>3065</v>
      </c>
      <c r="J320" s="4">
        <v>5083</v>
      </c>
      <c r="K320" s="4">
        <v>1588</v>
      </c>
      <c r="L320" s="4">
        <v>1071</v>
      </c>
      <c r="M320" s="4">
        <v>707</v>
      </c>
      <c r="N320" s="4">
        <v>6222</v>
      </c>
      <c r="O320" s="4">
        <v>139</v>
      </c>
      <c r="P320" s="4">
        <v>778</v>
      </c>
      <c r="Q320" s="4">
        <v>121</v>
      </c>
      <c r="R320" s="4">
        <v>2448</v>
      </c>
      <c r="S320" s="4">
        <v>854</v>
      </c>
      <c r="T320" s="4">
        <v>238</v>
      </c>
      <c r="U320" s="4">
        <v>6513</v>
      </c>
      <c r="V320" s="4">
        <v>402</v>
      </c>
      <c r="W320" s="4">
        <v>486</v>
      </c>
      <c r="X320" s="4">
        <v>144</v>
      </c>
      <c r="Y320" s="4">
        <v>29</v>
      </c>
    </row>
    <row r="321" spans="1:25" s="1" customFormat="1" ht="9.9499999999999993" customHeight="1" x14ac:dyDescent="0.15">
      <c r="A321" s="6" t="s">
        <v>162</v>
      </c>
      <c r="B321" s="10"/>
      <c r="C321" s="4">
        <v>807</v>
      </c>
      <c r="D321" s="4">
        <v>638</v>
      </c>
      <c r="E321" s="4">
        <v>75321</v>
      </c>
      <c r="F321" s="4">
        <v>2523</v>
      </c>
      <c r="G321" s="4">
        <v>1532</v>
      </c>
      <c r="H321" s="4">
        <v>1186</v>
      </c>
      <c r="I321" s="4">
        <v>3065</v>
      </c>
      <c r="J321" s="4">
        <v>5083</v>
      </c>
      <c r="K321" s="4">
        <v>1588</v>
      </c>
      <c r="L321" s="4">
        <v>1071</v>
      </c>
      <c r="M321" s="4">
        <v>707</v>
      </c>
      <c r="N321" s="4">
        <v>6222</v>
      </c>
      <c r="O321" s="4">
        <v>139</v>
      </c>
      <c r="P321" s="4">
        <v>778</v>
      </c>
      <c r="Q321" s="4">
        <v>121</v>
      </c>
      <c r="R321" s="4">
        <v>2448</v>
      </c>
      <c r="S321" s="4">
        <v>854</v>
      </c>
      <c r="T321" s="4">
        <v>238</v>
      </c>
      <c r="U321" s="4">
        <v>6513</v>
      </c>
      <c r="V321" s="4">
        <v>402</v>
      </c>
      <c r="W321" s="4">
        <v>486</v>
      </c>
      <c r="X321" s="4">
        <v>144</v>
      </c>
      <c r="Y321" s="4">
        <v>29</v>
      </c>
    </row>
    <row r="322" spans="1:25" s="7" customFormat="1" ht="9.9499999999999993" customHeight="1" x14ac:dyDescent="0.15">
      <c r="B322" s="11" t="s">
        <v>163</v>
      </c>
      <c r="C322" s="8">
        <f t="shared" ref="C322:Y322" si="50">C321/ 111895</f>
        <v>7.2121185039546003E-3</v>
      </c>
      <c r="D322" s="8">
        <f t="shared" si="50"/>
        <v>5.7017739845390764E-3</v>
      </c>
      <c r="E322" s="8">
        <f t="shared" si="50"/>
        <v>0.67313999731891505</v>
      </c>
      <c r="F322" s="8">
        <f t="shared" si="50"/>
        <v>2.2547924393404532E-2</v>
      </c>
      <c r="G322" s="8">
        <f t="shared" si="50"/>
        <v>1.3691407122749006E-2</v>
      </c>
      <c r="H322" s="8">
        <f t="shared" si="50"/>
        <v>1.0599222485365744E-2</v>
      </c>
      <c r="I322" s="8">
        <f t="shared" si="50"/>
        <v>2.7391751195317039E-2</v>
      </c>
      <c r="J322" s="8">
        <f t="shared" si="50"/>
        <v>4.542651593011305E-2</v>
      </c>
      <c r="K322" s="8">
        <f t="shared" si="50"/>
        <v>1.4191876312614505E-2</v>
      </c>
      <c r="L322" s="8">
        <f t="shared" si="50"/>
        <v>9.5714732561776664E-3</v>
      </c>
      <c r="M322" s="8">
        <f t="shared" si="50"/>
        <v>6.3184235220519235E-3</v>
      </c>
      <c r="N322" s="8">
        <f t="shared" si="50"/>
        <v>5.5605701773984537E-2</v>
      </c>
      <c r="O322" s="8">
        <f t="shared" si="50"/>
        <v>1.2422360248447205E-3</v>
      </c>
      <c r="P322" s="8">
        <f t="shared" si="50"/>
        <v>6.9529469592028237E-3</v>
      </c>
      <c r="Q322" s="8">
        <f t="shared" si="50"/>
        <v>1.0813709281022386E-3</v>
      </c>
      <c r="R322" s="8">
        <f t="shared" si="50"/>
        <v>2.1877653156977525E-2</v>
      </c>
      <c r="S322" s="8">
        <f t="shared" si="50"/>
        <v>7.6321551454488585E-3</v>
      </c>
      <c r="T322" s="8">
        <f t="shared" si="50"/>
        <v>2.1269940569283705E-3</v>
      </c>
      <c r="U322" s="8">
        <f t="shared" si="50"/>
        <v>5.8206354171321327E-2</v>
      </c>
      <c r="V322" s="8">
        <f t="shared" si="50"/>
        <v>3.5926538272487599E-3</v>
      </c>
      <c r="W322" s="8">
        <f t="shared" si="50"/>
        <v>4.3433576120470085E-3</v>
      </c>
      <c r="X322" s="8">
        <f t="shared" si="50"/>
        <v>1.2869207739398543E-3</v>
      </c>
      <c r="Y322" s="8">
        <f t="shared" si="50"/>
        <v>2.5917154475177623E-4</v>
      </c>
    </row>
    <row r="323" spans="1:25" s="1" customFormat="1" ht="5.0999999999999996" customHeight="1" x14ac:dyDescent="0.15">
      <c r="B323" s="12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1" customFormat="1" ht="9.9499999999999993" customHeight="1" x14ac:dyDescent="0.15">
      <c r="A324" s="3" t="s">
        <v>131</v>
      </c>
      <c r="B324" s="12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s="1" customFormat="1" ht="9.9499999999999993" customHeight="1" x14ac:dyDescent="0.15">
      <c r="B325" s="10" t="s">
        <v>107</v>
      </c>
      <c r="C325" s="4">
        <v>778</v>
      </c>
      <c r="D325" s="4">
        <v>504</v>
      </c>
      <c r="E325" s="4">
        <v>61093</v>
      </c>
      <c r="F325" s="4">
        <v>3762</v>
      </c>
      <c r="G325" s="4">
        <v>144</v>
      </c>
      <c r="H325" s="4">
        <v>1126</v>
      </c>
      <c r="I325" s="4">
        <v>1481</v>
      </c>
      <c r="J325" s="4">
        <v>1505</v>
      </c>
      <c r="K325" s="4">
        <v>1225</v>
      </c>
      <c r="L325" s="4">
        <v>764</v>
      </c>
      <c r="M325" s="4">
        <v>686</v>
      </c>
      <c r="N325" s="4">
        <v>2883</v>
      </c>
      <c r="O325" s="4">
        <v>127</v>
      </c>
      <c r="P325" s="4">
        <v>633</v>
      </c>
      <c r="Q325" s="4">
        <v>221</v>
      </c>
      <c r="R325" s="4">
        <v>1712</v>
      </c>
      <c r="S325" s="4">
        <v>925</v>
      </c>
      <c r="T325" s="4">
        <v>312</v>
      </c>
      <c r="U325" s="4">
        <v>9484</v>
      </c>
      <c r="V325" s="4">
        <v>373</v>
      </c>
      <c r="W325" s="4">
        <v>881</v>
      </c>
      <c r="X325" s="4">
        <v>131</v>
      </c>
      <c r="Y325" s="4">
        <v>41</v>
      </c>
    </row>
    <row r="326" spans="1:25" s="1" customFormat="1" ht="9.9499999999999993" customHeight="1" x14ac:dyDescent="0.15">
      <c r="A326" s="6" t="s">
        <v>162</v>
      </c>
      <c r="B326" s="10"/>
      <c r="C326" s="4">
        <v>778</v>
      </c>
      <c r="D326" s="4">
        <v>504</v>
      </c>
      <c r="E326" s="4">
        <v>61093</v>
      </c>
      <c r="F326" s="4">
        <v>3762</v>
      </c>
      <c r="G326" s="4">
        <v>144</v>
      </c>
      <c r="H326" s="4">
        <v>1126</v>
      </c>
      <c r="I326" s="4">
        <v>1481</v>
      </c>
      <c r="J326" s="4">
        <v>1505</v>
      </c>
      <c r="K326" s="4">
        <v>1225</v>
      </c>
      <c r="L326" s="4">
        <v>764</v>
      </c>
      <c r="M326" s="4">
        <v>686</v>
      </c>
      <c r="N326" s="4">
        <v>2883</v>
      </c>
      <c r="O326" s="4">
        <v>127</v>
      </c>
      <c r="P326" s="4">
        <v>633</v>
      </c>
      <c r="Q326" s="4">
        <v>221</v>
      </c>
      <c r="R326" s="4">
        <v>1712</v>
      </c>
      <c r="S326" s="4">
        <v>925</v>
      </c>
      <c r="T326" s="4">
        <v>312</v>
      </c>
      <c r="U326" s="4">
        <v>9484</v>
      </c>
      <c r="V326" s="4">
        <v>373</v>
      </c>
      <c r="W326" s="4">
        <v>881</v>
      </c>
      <c r="X326" s="4">
        <v>131</v>
      </c>
      <c r="Y326" s="4">
        <v>41</v>
      </c>
    </row>
    <row r="327" spans="1:25" s="7" customFormat="1" ht="9.9499999999999993" customHeight="1" x14ac:dyDescent="0.15">
      <c r="B327" s="11" t="s">
        <v>163</v>
      </c>
      <c r="C327" s="8">
        <f t="shared" ref="C327:Y327" si="51">C326/ 90791</f>
        <v>8.5691313015607267E-3</v>
      </c>
      <c r="D327" s="8">
        <f t="shared" si="51"/>
        <v>5.5512110231190313E-3</v>
      </c>
      <c r="E327" s="8">
        <f t="shared" si="51"/>
        <v>0.6728970933242282</v>
      </c>
      <c r="F327" s="8">
        <f t="shared" si="51"/>
        <v>4.1435825136852775E-2</v>
      </c>
      <c r="G327" s="8">
        <f t="shared" si="51"/>
        <v>1.5860602923197234E-3</v>
      </c>
      <c r="H327" s="8">
        <f t="shared" si="51"/>
        <v>1.2402110341333391E-2</v>
      </c>
      <c r="I327" s="8">
        <f t="shared" si="51"/>
        <v>1.6312189534204932E-2</v>
      </c>
      <c r="J327" s="8">
        <f t="shared" si="51"/>
        <v>1.657653291625822E-2</v>
      </c>
      <c r="K327" s="8">
        <f t="shared" si="51"/>
        <v>1.3492526792303202E-2</v>
      </c>
      <c r="L327" s="8">
        <f t="shared" si="51"/>
        <v>8.4149309953629771E-3</v>
      </c>
      <c r="M327" s="8">
        <f t="shared" si="51"/>
        <v>7.5558150036897928E-3</v>
      </c>
      <c r="N327" s="8">
        <f t="shared" si="51"/>
        <v>3.175424876915113E-2</v>
      </c>
      <c r="O327" s="8">
        <f t="shared" si="51"/>
        <v>1.3988170633653116E-3</v>
      </c>
      <c r="P327" s="8">
        <f t="shared" si="51"/>
        <v>6.9720567016554507E-3</v>
      </c>
      <c r="Q327" s="8">
        <f t="shared" si="51"/>
        <v>2.4341619764073532E-3</v>
      </c>
      <c r="R327" s="8">
        <f t="shared" si="51"/>
        <v>1.885649458646782E-2</v>
      </c>
      <c r="S327" s="8">
        <f t="shared" si="51"/>
        <v>1.0188234516637112E-2</v>
      </c>
      <c r="T327" s="8">
        <f t="shared" si="51"/>
        <v>3.436463966692734E-3</v>
      </c>
      <c r="U327" s="8">
        <f t="shared" si="51"/>
        <v>0.10445969314139067</v>
      </c>
      <c r="V327" s="8">
        <f t="shared" si="51"/>
        <v>4.1083367294115058E-3</v>
      </c>
      <c r="W327" s="8">
        <f t="shared" si="51"/>
        <v>9.7036049828727513E-3</v>
      </c>
      <c r="X327" s="8">
        <f t="shared" si="51"/>
        <v>1.442874293707526E-3</v>
      </c>
      <c r="Y327" s="8">
        <f t="shared" si="51"/>
        <v>4.5158661100769899E-4</v>
      </c>
    </row>
    <row r="328" spans="1:25" s="1" customFormat="1" ht="5.0999999999999996" customHeight="1" x14ac:dyDescent="0.15">
      <c r="B328" s="12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1" customFormat="1" ht="9.9499999999999993" customHeight="1" x14ac:dyDescent="0.15">
      <c r="A329" s="3" t="s">
        <v>132</v>
      </c>
      <c r="B329" s="12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1" customFormat="1" ht="9.9499999999999993" customHeight="1" x14ac:dyDescent="0.15">
      <c r="B330" s="10" t="s">
        <v>107</v>
      </c>
      <c r="C330" s="4">
        <v>183</v>
      </c>
      <c r="D330" s="4">
        <v>204</v>
      </c>
      <c r="E330" s="4">
        <v>6828</v>
      </c>
      <c r="F330" s="4">
        <v>147</v>
      </c>
      <c r="G330" s="4">
        <v>25</v>
      </c>
      <c r="H330" s="4">
        <v>615</v>
      </c>
      <c r="I330" s="4">
        <v>348</v>
      </c>
      <c r="J330" s="4">
        <v>447</v>
      </c>
      <c r="K330" s="4">
        <v>373</v>
      </c>
      <c r="L330" s="4">
        <v>166</v>
      </c>
      <c r="M330" s="4">
        <v>153</v>
      </c>
      <c r="N330" s="4">
        <v>989</v>
      </c>
      <c r="O330" s="4">
        <v>19</v>
      </c>
      <c r="P330" s="4">
        <v>240</v>
      </c>
      <c r="Q330" s="4">
        <v>45</v>
      </c>
      <c r="R330" s="4">
        <v>850</v>
      </c>
      <c r="S330" s="4">
        <v>78</v>
      </c>
      <c r="T330" s="4">
        <v>87</v>
      </c>
      <c r="U330" s="4">
        <v>246</v>
      </c>
      <c r="V330" s="4">
        <v>70</v>
      </c>
      <c r="W330" s="4">
        <v>181</v>
      </c>
      <c r="X330" s="4">
        <v>22</v>
      </c>
      <c r="Y330" s="4">
        <v>7</v>
      </c>
    </row>
    <row r="331" spans="1:25" s="1" customFormat="1" ht="9.9499999999999993" customHeight="1" x14ac:dyDescent="0.15">
      <c r="B331" s="10" t="s">
        <v>108</v>
      </c>
      <c r="C331" s="4">
        <v>387</v>
      </c>
      <c r="D331" s="4">
        <v>340</v>
      </c>
      <c r="E331" s="4">
        <v>14006</v>
      </c>
      <c r="F331" s="4">
        <v>533</v>
      </c>
      <c r="G331" s="4">
        <v>91</v>
      </c>
      <c r="H331" s="4">
        <v>1124</v>
      </c>
      <c r="I331" s="4">
        <v>1008</v>
      </c>
      <c r="J331" s="4">
        <v>1901</v>
      </c>
      <c r="K331" s="4">
        <v>843</v>
      </c>
      <c r="L331" s="4">
        <v>375</v>
      </c>
      <c r="M331" s="4">
        <v>386</v>
      </c>
      <c r="N331" s="4">
        <v>4759</v>
      </c>
      <c r="O331" s="4">
        <v>52</v>
      </c>
      <c r="P331" s="4">
        <v>1252</v>
      </c>
      <c r="Q331" s="4">
        <v>197</v>
      </c>
      <c r="R331" s="4">
        <v>3779</v>
      </c>
      <c r="S331" s="4">
        <v>186</v>
      </c>
      <c r="T331" s="4">
        <v>123</v>
      </c>
      <c r="U331" s="4">
        <v>265</v>
      </c>
      <c r="V331" s="4">
        <v>133</v>
      </c>
      <c r="W331" s="4">
        <v>243</v>
      </c>
      <c r="X331" s="4">
        <v>64</v>
      </c>
      <c r="Y331" s="4">
        <v>23</v>
      </c>
    </row>
    <row r="332" spans="1:25" s="1" customFormat="1" ht="9.9499999999999993" customHeight="1" x14ac:dyDescent="0.15">
      <c r="A332" s="6" t="s">
        <v>162</v>
      </c>
      <c r="B332" s="10"/>
      <c r="C332" s="4">
        <v>570</v>
      </c>
      <c r="D332" s="4">
        <v>544</v>
      </c>
      <c r="E332" s="4">
        <v>20834</v>
      </c>
      <c r="F332" s="4">
        <v>680</v>
      </c>
      <c r="G332" s="4">
        <v>116</v>
      </c>
      <c r="H332" s="4">
        <v>1739</v>
      </c>
      <c r="I332" s="4">
        <v>1356</v>
      </c>
      <c r="J332" s="4">
        <v>2348</v>
      </c>
      <c r="K332" s="4">
        <v>1216</v>
      </c>
      <c r="L332" s="4">
        <v>541</v>
      </c>
      <c r="M332" s="4">
        <v>539</v>
      </c>
      <c r="N332" s="4">
        <v>5748</v>
      </c>
      <c r="O332" s="4">
        <v>71</v>
      </c>
      <c r="P332" s="4">
        <v>1492</v>
      </c>
      <c r="Q332" s="4">
        <v>242</v>
      </c>
      <c r="R332" s="4">
        <v>4629</v>
      </c>
      <c r="S332" s="4">
        <v>264</v>
      </c>
      <c r="T332" s="4">
        <v>210</v>
      </c>
      <c r="U332" s="4">
        <v>511</v>
      </c>
      <c r="V332" s="4">
        <v>203</v>
      </c>
      <c r="W332" s="4">
        <v>424</v>
      </c>
      <c r="X332" s="4">
        <v>86</v>
      </c>
      <c r="Y332" s="4">
        <v>30</v>
      </c>
    </row>
    <row r="333" spans="1:25" s="7" customFormat="1" ht="9.9499999999999993" customHeight="1" x14ac:dyDescent="0.15">
      <c r="B333" s="11" t="s">
        <v>163</v>
      </c>
      <c r="C333" s="8">
        <f t="shared" ref="C333:Y333" si="52">C332/ 44393</f>
        <v>1.2839862140427545E-2</v>
      </c>
      <c r="D333" s="8">
        <f t="shared" si="52"/>
        <v>1.2254184218232603E-2</v>
      </c>
      <c r="E333" s="8">
        <f t="shared" si="52"/>
        <v>0.46930822426959207</v>
      </c>
      <c r="F333" s="8">
        <f t="shared" si="52"/>
        <v>1.5317730272790755E-2</v>
      </c>
      <c r="G333" s="8">
        <f t="shared" si="52"/>
        <v>2.6130245759466582E-3</v>
      </c>
      <c r="H333" s="8">
        <f t="shared" si="52"/>
        <v>3.9172842565269296E-2</v>
      </c>
      <c r="I333" s="8">
        <f t="shared" si="52"/>
        <v>3.0545356249859212E-2</v>
      </c>
      <c r="J333" s="8">
        <f t="shared" si="52"/>
        <v>5.2891221588989255E-2</v>
      </c>
      <c r="K333" s="8">
        <f t="shared" si="52"/>
        <v>2.7391705899578761E-2</v>
      </c>
      <c r="L333" s="8">
        <f t="shared" si="52"/>
        <v>1.2186605996440881E-2</v>
      </c>
      <c r="M333" s="8">
        <f t="shared" si="52"/>
        <v>1.2141553848579732E-2</v>
      </c>
      <c r="N333" s="8">
        <f t="shared" si="52"/>
        <v>0.12947987295294303</v>
      </c>
      <c r="O333" s="8">
        <f t="shared" si="52"/>
        <v>1.5993512490707995E-3</v>
      </c>
      <c r="P333" s="8">
        <f t="shared" si="52"/>
        <v>3.3608902304417362E-2</v>
      </c>
      <c r="Q333" s="8">
        <f t="shared" si="52"/>
        <v>5.451309891199063E-3</v>
      </c>
      <c r="R333" s="8">
        <f t="shared" si="52"/>
        <v>0.10427319622463001</v>
      </c>
      <c r="S333" s="8">
        <f t="shared" si="52"/>
        <v>5.946883517671705E-3</v>
      </c>
      <c r="T333" s="8">
        <f t="shared" si="52"/>
        <v>4.7304755254206745E-3</v>
      </c>
      <c r="U333" s="8">
        <f t="shared" si="52"/>
        <v>1.1510823778523641E-2</v>
      </c>
      <c r="V333" s="8">
        <f t="shared" si="52"/>
        <v>4.5727930079066522E-3</v>
      </c>
      <c r="W333" s="8">
        <f t="shared" si="52"/>
        <v>9.5510553465636468E-3</v>
      </c>
      <c r="X333" s="8">
        <f t="shared" si="52"/>
        <v>1.9372423580294191E-3</v>
      </c>
      <c r="Y333" s="8">
        <f t="shared" si="52"/>
        <v>6.7578221791723926E-4</v>
      </c>
    </row>
    <row r="334" spans="1:25" s="1" customFormat="1" ht="5.0999999999999996" customHeight="1" x14ac:dyDescent="0.15">
      <c r="B334" s="12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1" customFormat="1" ht="9.9499999999999993" customHeight="1" x14ac:dyDescent="0.15">
      <c r="A335" s="3" t="s">
        <v>133</v>
      </c>
      <c r="B335" s="12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1" customFormat="1" ht="9.9499999999999993" customHeight="1" x14ac:dyDescent="0.15">
      <c r="B336" s="10" t="s">
        <v>107</v>
      </c>
      <c r="C336" s="4">
        <v>831</v>
      </c>
      <c r="D336" s="4">
        <v>553</v>
      </c>
      <c r="E336" s="4">
        <v>28286</v>
      </c>
      <c r="F336" s="4">
        <v>548</v>
      </c>
      <c r="G336" s="4">
        <v>197</v>
      </c>
      <c r="H336" s="4">
        <v>2804</v>
      </c>
      <c r="I336" s="4">
        <v>1104</v>
      </c>
      <c r="J336" s="4">
        <v>719</v>
      </c>
      <c r="K336" s="4">
        <v>114</v>
      </c>
      <c r="L336" s="4">
        <v>1161</v>
      </c>
      <c r="M336" s="4">
        <v>837</v>
      </c>
      <c r="N336" s="4">
        <v>1793</v>
      </c>
      <c r="O336" s="4">
        <v>93</v>
      </c>
      <c r="P336" s="4">
        <v>564</v>
      </c>
      <c r="Q336" s="4">
        <v>216</v>
      </c>
      <c r="R336" s="4">
        <v>1184</v>
      </c>
      <c r="S336" s="4">
        <v>587</v>
      </c>
      <c r="T336" s="4">
        <v>420</v>
      </c>
      <c r="U336" s="4">
        <v>3341</v>
      </c>
      <c r="V336" s="4">
        <v>291</v>
      </c>
      <c r="W336" s="4">
        <v>977</v>
      </c>
      <c r="X336" s="4">
        <v>146</v>
      </c>
      <c r="Y336" s="4">
        <v>35</v>
      </c>
    </row>
    <row r="337" spans="1:25" s="1" customFormat="1" ht="9.9499999999999993" customHeight="1" x14ac:dyDescent="0.15">
      <c r="A337" s="6" t="s">
        <v>162</v>
      </c>
      <c r="B337" s="10"/>
      <c r="C337" s="4">
        <v>831</v>
      </c>
      <c r="D337" s="4">
        <v>553</v>
      </c>
      <c r="E337" s="4">
        <v>28286</v>
      </c>
      <c r="F337" s="4">
        <v>548</v>
      </c>
      <c r="G337" s="4">
        <v>197</v>
      </c>
      <c r="H337" s="4">
        <v>2804</v>
      </c>
      <c r="I337" s="4">
        <v>1104</v>
      </c>
      <c r="J337" s="4">
        <v>719</v>
      </c>
      <c r="K337" s="4">
        <v>114</v>
      </c>
      <c r="L337" s="4">
        <v>1161</v>
      </c>
      <c r="M337" s="4">
        <v>837</v>
      </c>
      <c r="N337" s="4">
        <v>1793</v>
      </c>
      <c r="O337" s="4">
        <v>93</v>
      </c>
      <c r="P337" s="4">
        <v>564</v>
      </c>
      <c r="Q337" s="4">
        <v>216</v>
      </c>
      <c r="R337" s="4">
        <v>1184</v>
      </c>
      <c r="S337" s="4">
        <v>587</v>
      </c>
      <c r="T337" s="4">
        <v>420</v>
      </c>
      <c r="U337" s="4">
        <v>3341</v>
      </c>
      <c r="V337" s="4">
        <v>291</v>
      </c>
      <c r="W337" s="4">
        <v>977</v>
      </c>
      <c r="X337" s="4">
        <v>146</v>
      </c>
      <c r="Y337" s="4">
        <v>35</v>
      </c>
    </row>
    <row r="338" spans="1:25" s="7" customFormat="1" ht="9.9499999999999993" customHeight="1" x14ac:dyDescent="0.15">
      <c r="B338" s="11" t="s">
        <v>163</v>
      </c>
      <c r="C338" s="8">
        <f t="shared" ref="C338:Y338" si="53">C337/ 46801</f>
        <v>1.775603085404158E-2</v>
      </c>
      <c r="D338" s="8">
        <f t="shared" si="53"/>
        <v>1.1815986837888079E-2</v>
      </c>
      <c r="E338" s="8">
        <f t="shared" si="53"/>
        <v>0.60438879511121557</v>
      </c>
      <c r="F338" s="8">
        <f t="shared" si="53"/>
        <v>1.1709151513856542E-2</v>
      </c>
      <c r="G338" s="8">
        <f t="shared" si="53"/>
        <v>4.2093117668425889E-3</v>
      </c>
      <c r="H338" s="8">
        <f t="shared" si="53"/>
        <v>5.9913249716886392E-2</v>
      </c>
      <c r="I338" s="8">
        <f t="shared" si="53"/>
        <v>2.3589239546163543E-2</v>
      </c>
      <c r="J338" s="8">
        <f t="shared" si="53"/>
        <v>1.5362919595735134E-2</v>
      </c>
      <c r="K338" s="8">
        <f t="shared" si="53"/>
        <v>2.4358453879190617E-3</v>
      </c>
      <c r="L338" s="8">
        <f t="shared" si="53"/>
        <v>2.4807162240123075E-2</v>
      </c>
      <c r="M338" s="8">
        <f t="shared" si="53"/>
        <v>1.7884233242879424E-2</v>
      </c>
      <c r="N338" s="8">
        <f t="shared" si="53"/>
        <v>3.831114719770945E-2</v>
      </c>
      <c r="O338" s="8">
        <f t="shared" si="53"/>
        <v>1.987137026986603E-3</v>
      </c>
      <c r="P338" s="8">
        <f t="shared" si="53"/>
        <v>1.2051024550757463E-2</v>
      </c>
      <c r="Q338" s="8">
        <f t="shared" si="53"/>
        <v>4.6152859981624323E-3</v>
      </c>
      <c r="R338" s="8">
        <f t="shared" si="53"/>
        <v>2.529860473066815E-2</v>
      </c>
      <c r="S338" s="8">
        <f t="shared" si="53"/>
        <v>1.2542467041302536E-2</v>
      </c>
      <c r="T338" s="8">
        <f t="shared" si="53"/>
        <v>8.9741672186491733E-3</v>
      </c>
      <c r="U338" s="8">
        <f t="shared" si="53"/>
        <v>7.1387363517873545E-2</v>
      </c>
      <c r="V338" s="8">
        <f t="shared" si="53"/>
        <v>6.2178158586354993E-3</v>
      </c>
      <c r="W338" s="8">
        <f t="shared" si="53"/>
        <v>2.0875622315762482E-2</v>
      </c>
      <c r="X338" s="8">
        <f t="shared" si="53"/>
        <v>3.1195914617209034E-3</v>
      </c>
      <c r="Y338" s="8">
        <f t="shared" si="53"/>
        <v>7.4784726822076455E-4</v>
      </c>
    </row>
    <row r="339" spans="1:25" s="1" customFormat="1" ht="5.0999999999999996" customHeight="1" x14ac:dyDescent="0.15">
      <c r="B339" s="12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1" customFormat="1" ht="9.9499999999999993" customHeight="1" x14ac:dyDescent="0.15">
      <c r="A340" s="3" t="s">
        <v>134</v>
      </c>
      <c r="B340" s="12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1" customFormat="1" ht="9.9499999999999993" customHeight="1" x14ac:dyDescent="0.15">
      <c r="B341" s="10" t="s">
        <v>107</v>
      </c>
      <c r="C341" s="4">
        <v>2724</v>
      </c>
      <c r="D341" s="4">
        <v>2166</v>
      </c>
      <c r="E341" s="4">
        <v>71420</v>
      </c>
      <c r="F341" s="4">
        <v>901</v>
      </c>
      <c r="G341" s="4">
        <v>226</v>
      </c>
      <c r="H341" s="4">
        <v>436</v>
      </c>
      <c r="I341" s="4">
        <v>1803</v>
      </c>
      <c r="J341" s="4">
        <v>2389</v>
      </c>
      <c r="K341" s="4">
        <v>197</v>
      </c>
      <c r="L341" s="4">
        <v>1018</v>
      </c>
      <c r="M341" s="4">
        <v>785</v>
      </c>
      <c r="N341" s="4">
        <v>3745</v>
      </c>
      <c r="O341" s="4">
        <v>84</v>
      </c>
      <c r="P341" s="4">
        <v>616</v>
      </c>
      <c r="Q341" s="4">
        <v>190</v>
      </c>
      <c r="R341" s="4">
        <v>1966</v>
      </c>
      <c r="S341" s="4">
        <v>1071</v>
      </c>
      <c r="T341" s="4">
        <v>386</v>
      </c>
      <c r="U341" s="4">
        <v>4916</v>
      </c>
      <c r="V341" s="4">
        <v>711</v>
      </c>
      <c r="W341" s="4">
        <v>625</v>
      </c>
      <c r="X341" s="4">
        <v>137</v>
      </c>
      <c r="Y341" s="4">
        <v>186</v>
      </c>
    </row>
    <row r="342" spans="1:25" s="1" customFormat="1" ht="9.9499999999999993" customHeight="1" x14ac:dyDescent="0.15">
      <c r="A342" s="6" t="s">
        <v>162</v>
      </c>
      <c r="B342" s="10"/>
      <c r="C342" s="4">
        <v>2724</v>
      </c>
      <c r="D342" s="4">
        <v>2166</v>
      </c>
      <c r="E342" s="4">
        <v>71420</v>
      </c>
      <c r="F342" s="4">
        <v>901</v>
      </c>
      <c r="G342" s="4">
        <v>226</v>
      </c>
      <c r="H342" s="4">
        <v>436</v>
      </c>
      <c r="I342" s="4">
        <v>1803</v>
      </c>
      <c r="J342" s="4">
        <v>2389</v>
      </c>
      <c r="K342" s="4">
        <v>197</v>
      </c>
      <c r="L342" s="4">
        <v>1018</v>
      </c>
      <c r="M342" s="4">
        <v>785</v>
      </c>
      <c r="N342" s="4">
        <v>3745</v>
      </c>
      <c r="O342" s="4">
        <v>84</v>
      </c>
      <c r="P342" s="4">
        <v>616</v>
      </c>
      <c r="Q342" s="4">
        <v>190</v>
      </c>
      <c r="R342" s="4">
        <v>1966</v>
      </c>
      <c r="S342" s="4">
        <v>1071</v>
      </c>
      <c r="T342" s="4">
        <v>386</v>
      </c>
      <c r="U342" s="4">
        <v>4916</v>
      </c>
      <c r="V342" s="4">
        <v>711</v>
      </c>
      <c r="W342" s="4">
        <v>625</v>
      </c>
      <c r="X342" s="4">
        <v>137</v>
      </c>
      <c r="Y342" s="4">
        <v>186</v>
      </c>
    </row>
    <row r="343" spans="1:25" s="7" customFormat="1" ht="9.9499999999999993" customHeight="1" x14ac:dyDescent="0.15">
      <c r="B343" s="11" t="s">
        <v>163</v>
      </c>
      <c r="C343" s="8">
        <f t="shared" ref="C343:Y343" si="54">C342/ 98698</f>
        <v>2.7599343451741677E-2</v>
      </c>
      <c r="D343" s="8">
        <f t="shared" si="54"/>
        <v>2.1945733449512655E-2</v>
      </c>
      <c r="E343" s="8">
        <f t="shared" si="54"/>
        <v>0.7236215526150479</v>
      </c>
      <c r="F343" s="8">
        <f t="shared" si="54"/>
        <v>9.1288577276135274E-3</v>
      </c>
      <c r="G343" s="8">
        <f t="shared" si="54"/>
        <v>2.289813370078421E-3</v>
      </c>
      <c r="H343" s="8">
        <f t="shared" si="54"/>
        <v>4.4175160590893435E-3</v>
      </c>
      <c r="I343" s="8">
        <f t="shared" si="54"/>
        <v>1.8267847372793775E-2</v>
      </c>
      <c r="J343" s="8">
        <f t="shared" si="54"/>
        <v>2.4205151066890921E-2</v>
      </c>
      <c r="K343" s="8">
        <f t="shared" si="54"/>
        <v>1.9959877606435792E-3</v>
      </c>
      <c r="L343" s="8">
        <f t="shared" si="54"/>
        <v>1.0314292082919613E-2</v>
      </c>
      <c r="M343" s="8">
        <f t="shared" si="54"/>
        <v>7.9535552898741622E-3</v>
      </c>
      <c r="N343" s="8">
        <f t="shared" si="54"/>
        <v>3.7944031287361443E-2</v>
      </c>
      <c r="O343" s="8">
        <f t="shared" si="54"/>
        <v>8.5108107560436885E-4</v>
      </c>
      <c r="P343" s="8">
        <f t="shared" si="54"/>
        <v>6.241261221098705E-3</v>
      </c>
      <c r="Q343" s="8">
        <f t="shared" si="54"/>
        <v>1.9250643376765486E-3</v>
      </c>
      <c r="R343" s="8">
        <f t="shared" si="54"/>
        <v>1.991934993616892E-2</v>
      </c>
      <c r="S343" s="8">
        <f t="shared" si="54"/>
        <v>1.0851283713955703E-2</v>
      </c>
      <c r="T343" s="8">
        <f t="shared" si="54"/>
        <v>3.9109201807534097E-3</v>
      </c>
      <c r="U343" s="8">
        <f t="shared" si="54"/>
        <v>4.9808506757989014E-2</v>
      </c>
      <c r="V343" s="8">
        <f t="shared" si="54"/>
        <v>7.2037933899369794E-3</v>
      </c>
      <c r="W343" s="8">
        <f t="shared" si="54"/>
        <v>6.3324484791991735E-3</v>
      </c>
      <c r="X343" s="8">
        <f t="shared" si="54"/>
        <v>1.3880727066404588E-3</v>
      </c>
      <c r="Y343" s="8">
        <f t="shared" si="54"/>
        <v>1.884536667409674E-3</v>
      </c>
    </row>
    <row r="344" spans="1:25" s="1" customFormat="1" ht="5.0999999999999996" customHeight="1" x14ac:dyDescent="0.15">
      <c r="B344" s="12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1" customFormat="1" ht="9.9499999999999993" customHeight="1" x14ac:dyDescent="0.15">
      <c r="A345" s="3" t="s">
        <v>135</v>
      </c>
      <c r="B345" s="12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1" customFormat="1" ht="9.9499999999999993" customHeight="1" x14ac:dyDescent="0.15">
      <c r="B346" s="10" t="s">
        <v>107</v>
      </c>
      <c r="C346" s="4">
        <v>1303</v>
      </c>
      <c r="D346" s="4">
        <v>1370</v>
      </c>
      <c r="E346" s="4">
        <v>31683</v>
      </c>
      <c r="F346" s="4">
        <v>742</v>
      </c>
      <c r="G346" s="4">
        <v>132</v>
      </c>
      <c r="H346" s="4">
        <v>265</v>
      </c>
      <c r="I346" s="4">
        <v>2666</v>
      </c>
      <c r="J346" s="4">
        <v>1580</v>
      </c>
      <c r="K346" s="4">
        <v>249</v>
      </c>
      <c r="L346" s="4">
        <v>1940</v>
      </c>
      <c r="M346" s="4">
        <v>1307</v>
      </c>
      <c r="N346" s="4">
        <v>7652</v>
      </c>
      <c r="O346" s="4">
        <v>126</v>
      </c>
      <c r="P346" s="4">
        <v>1646</v>
      </c>
      <c r="Q346" s="4">
        <v>527</v>
      </c>
      <c r="R346" s="4">
        <v>4645</v>
      </c>
      <c r="S346" s="4">
        <v>213</v>
      </c>
      <c r="T346" s="4">
        <v>315</v>
      </c>
      <c r="U346" s="4">
        <v>942</v>
      </c>
      <c r="V346" s="4">
        <v>390</v>
      </c>
      <c r="W346" s="4">
        <v>734</v>
      </c>
      <c r="X346" s="4">
        <v>298</v>
      </c>
      <c r="Y346" s="4">
        <v>46</v>
      </c>
    </row>
    <row r="347" spans="1:25" s="1" customFormat="1" ht="9.9499999999999993" customHeight="1" x14ac:dyDescent="0.15">
      <c r="A347" s="6" t="s">
        <v>162</v>
      </c>
      <c r="B347" s="10"/>
      <c r="C347" s="4">
        <v>1303</v>
      </c>
      <c r="D347" s="4">
        <v>1370</v>
      </c>
      <c r="E347" s="4">
        <v>31683</v>
      </c>
      <c r="F347" s="4">
        <v>742</v>
      </c>
      <c r="G347" s="4">
        <v>132</v>
      </c>
      <c r="H347" s="4">
        <v>265</v>
      </c>
      <c r="I347" s="4">
        <v>2666</v>
      </c>
      <c r="J347" s="4">
        <v>1580</v>
      </c>
      <c r="K347" s="4">
        <v>249</v>
      </c>
      <c r="L347" s="4">
        <v>1940</v>
      </c>
      <c r="M347" s="4">
        <v>1307</v>
      </c>
      <c r="N347" s="4">
        <v>7652</v>
      </c>
      <c r="O347" s="4">
        <v>126</v>
      </c>
      <c r="P347" s="4">
        <v>1646</v>
      </c>
      <c r="Q347" s="4">
        <v>527</v>
      </c>
      <c r="R347" s="4">
        <v>4645</v>
      </c>
      <c r="S347" s="4">
        <v>213</v>
      </c>
      <c r="T347" s="4">
        <v>315</v>
      </c>
      <c r="U347" s="4">
        <v>942</v>
      </c>
      <c r="V347" s="4">
        <v>390</v>
      </c>
      <c r="W347" s="4">
        <v>734</v>
      </c>
      <c r="X347" s="4">
        <v>298</v>
      </c>
      <c r="Y347" s="4">
        <v>46</v>
      </c>
    </row>
    <row r="348" spans="1:25" s="7" customFormat="1" ht="9.9499999999999993" customHeight="1" x14ac:dyDescent="0.15">
      <c r="B348" s="11" t="s">
        <v>163</v>
      </c>
      <c r="C348" s="8">
        <f t="shared" ref="C348:Y348" si="55">C347/ 60771</f>
        <v>2.144114791594675E-2</v>
      </c>
      <c r="D348" s="8">
        <f t="shared" si="55"/>
        <v>2.2543647463428278E-2</v>
      </c>
      <c r="E348" s="8">
        <f t="shared" si="55"/>
        <v>0.52135064422175048</v>
      </c>
      <c r="F348" s="8">
        <f t="shared" si="55"/>
        <v>1.2209771107929769E-2</v>
      </c>
      <c r="G348" s="8">
        <f t="shared" si="55"/>
        <v>2.1720886607098783E-3</v>
      </c>
      <c r="H348" s="8">
        <f t="shared" si="55"/>
        <v>4.3606325385463461E-3</v>
      </c>
      <c r="I348" s="8">
        <f t="shared" si="55"/>
        <v>4.3869608859488901E-2</v>
      </c>
      <c r="J348" s="8">
        <f t="shared" si="55"/>
        <v>2.5999243060012178E-2</v>
      </c>
      <c r="K348" s="8">
        <f t="shared" si="55"/>
        <v>4.0973490645209061E-3</v>
      </c>
      <c r="L348" s="8">
        <f t="shared" si="55"/>
        <v>3.1923121225584571E-2</v>
      </c>
      <c r="M348" s="8">
        <f t="shared" si="55"/>
        <v>2.1506968784453111E-2</v>
      </c>
      <c r="N348" s="8">
        <f t="shared" si="55"/>
        <v>0.12591532145266657</v>
      </c>
      <c r="O348" s="8">
        <f t="shared" si="55"/>
        <v>2.0733573579503383E-3</v>
      </c>
      <c r="P348" s="8">
        <f t="shared" si="55"/>
        <v>2.7085287390367117E-2</v>
      </c>
      <c r="Q348" s="8">
        <f t="shared" si="55"/>
        <v>8.6718994257129218E-3</v>
      </c>
      <c r="R348" s="8">
        <f t="shared" si="55"/>
        <v>7.6434483553010482E-2</v>
      </c>
      <c r="S348" s="8">
        <f t="shared" si="55"/>
        <v>3.504961247963667E-3</v>
      </c>
      <c r="T348" s="8">
        <f t="shared" si="55"/>
        <v>5.1833933948758452E-3</v>
      </c>
      <c r="U348" s="8">
        <f t="shared" si="55"/>
        <v>1.5500814533247767E-2</v>
      </c>
      <c r="V348" s="8">
        <f t="shared" si="55"/>
        <v>6.4175346793700939E-3</v>
      </c>
      <c r="W348" s="8">
        <f t="shared" si="55"/>
        <v>1.2078129370917049E-2</v>
      </c>
      <c r="X348" s="8">
        <f t="shared" si="55"/>
        <v>4.9036547037238157E-3</v>
      </c>
      <c r="Y348" s="8">
        <f t="shared" si="55"/>
        <v>7.5693998782313935E-4</v>
      </c>
    </row>
    <row r="349" spans="1:25" s="1" customFormat="1" ht="5.0999999999999996" customHeight="1" x14ac:dyDescent="0.15">
      <c r="B349" s="12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1" customFormat="1" ht="9.9499999999999993" customHeight="1" x14ac:dyDescent="0.15">
      <c r="A350" s="3" t="s">
        <v>136</v>
      </c>
      <c r="B350" s="12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1" customFormat="1" ht="9.9499999999999993" customHeight="1" x14ac:dyDescent="0.15">
      <c r="B351" s="10" t="s">
        <v>107</v>
      </c>
      <c r="C351" s="4">
        <v>1531</v>
      </c>
      <c r="D351" s="4">
        <v>993</v>
      </c>
      <c r="E351" s="4">
        <v>19638</v>
      </c>
      <c r="F351" s="4">
        <v>526</v>
      </c>
      <c r="G351" s="4">
        <v>105</v>
      </c>
      <c r="H351" s="4">
        <v>177</v>
      </c>
      <c r="I351" s="4">
        <v>581</v>
      </c>
      <c r="J351" s="4">
        <v>358</v>
      </c>
      <c r="K351" s="4">
        <v>88</v>
      </c>
      <c r="L351" s="4">
        <v>338</v>
      </c>
      <c r="M351" s="4">
        <v>436</v>
      </c>
      <c r="N351" s="4">
        <v>698</v>
      </c>
      <c r="O351" s="4">
        <v>56</v>
      </c>
      <c r="P351" s="4">
        <v>210</v>
      </c>
      <c r="Q351" s="4">
        <v>222</v>
      </c>
      <c r="R351" s="4">
        <v>376</v>
      </c>
      <c r="S351" s="4">
        <v>132</v>
      </c>
      <c r="T351" s="4">
        <v>297</v>
      </c>
      <c r="U351" s="4">
        <v>1219</v>
      </c>
      <c r="V351" s="4">
        <v>440</v>
      </c>
      <c r="W351" s="4">
        <v>870</v>
      </c>
      <c r="X351" s="4">
        <v>25</v>
      </c>
      <c r="Y351" s="4">
        <v>121</v>
      </c>
    </row>
    <row r="352" spans="1:25" s="1" customFormat="1" ht="9.9499999999999993" customHeight="1" x14ac:dyDescent="0.15">
      <c r="A352" s="6" t="s">
        <v>162</v>
      </c>
      <c r="B352" s="10"/>
      <c r="C352" s="4">
        <v>1531</v>
      </c>
      <c r="D352" s="4">
        <v>993</v>
      </c>
      <c r="E352" s="4">
        <v>19638</v>
      </c>
      <c r="F352" s="4">
        <v>526</v>
      </c>
      <c r="G352" s="4">
        <v>105</v>
      </c>
      <c r="H352" s="4">
        <v>177</v>
      </c>
      <c r="I352" s="4">
        <v>581</v>
      </c>
      <c r="J352" s="4">
        <v>358</v>
      </c>
      <c r="K352" s="4">
        <v>88</v>
      </c>
      <c r="L352" s="4">
        <v>338</v>
      </c>
      <c r="M352" s="4">
        <v>436</v>
      </c>
      <c r="N352" s="4">
        <v>698</v>
      </c>
      <c r="O352" s="4">
        <v>56</v>
      </c>
      <c r="P352" s="4">
        <v>210</v>
      </c>
      <c r="Q352" s="4">
        <v>222</v>
      </c>
      <c r="R352" s="4">
        <v>376</v>
      </c>
      <c r="S352" s="4">
        <v>132</v>
      </c>
      <c r="T352" s="4">
        <v>297</v>
      </c>
      <c r="U352" s="4">
        <v>1219</v>
      </c>
      <c r="V352" s="4">
        <v>440</v>
      </c>
      <c r="W352" s="4">
        <v>870</v>
      </c>
      <c r="X352" s="4">
        <v>25</v>
      </c>
      <c r="Y352" s="4">
        <v>121</v>
      </c>
    </row>
    <row r="353" spans="1:25" s="7" customFormat="1" ht="9.9499999999999993" customHeight="1" x14ac:dyDescent="0.15">
      <c r="B353" s="11" t="s">
        <v>163</v>
      </c>
      <c r="C353" s="8">
        <f t="shared" ref="C353:Y353" si="56">C352/ 29437</f>
        <v>5.2009375955430238E-2</v>
      </c>
      <c r="D353" s="8">
        <f t="shared" si="56"/>
        <v>3.3733057037062197E-2</v>
      </c>
      <c r="E353" s="8">
        <f t="shared" si="56"/>
        <v>0.66711961137344156</v>
      </c>
      <c r="F353" s="8">
        <f t="shared" si="56"/>
        <v>1.7868668682270612E-2</v>
      </c>
      <c r="G353" s="8">
        <f t="shared" si="56"/>
        <v>3.5669395658524984E-3</v>
      </c>
      <c r="H353" s="8">
        <f t="shared" si="56"/>
        <v>6.0128409824370694E-3</v>
      </c>
      <c r="I353" s="8">
        <f t="shared" si="56"/>
        <v>1.9737065597717159E-2</v>
      </c>
      <c r="J353" s="8">
        <f t="shared" si="56"/>
        <v>1.2161565376906614E-2</v>
      </c>
      <c r="K353" s="8">
        <f t="shared" si="56"/>
        <v>2.989435064714475E-3</v>
      </c>
      <c r="L353" s="8">
        <f t="shared" si="56"/>
        <v>1.1482148316744233E-2</v>
      </c>
      <c r="M353" s="8">
        <f t="shared" si="56"/>
        <v>1.4811291911539898E-2</v>
      </c>
      <c r="N353" s="8">
        <f t="shared" si="56"/>
        <v>2.3711655399667086E-2</v>
      </c>
      <c r="O353" s="8">
        <f t="shared" si="56"/>
        <v>1.9023677684546659E-3</v>
      </c>
      <c r="P353" s="8">
        <f t="shared" si="56"/>
        <v>7.1338791317049968E-3</v>
      </c>
      <c r="Q353" s="8">
        <f t="shared" si="56"/>
        <v>7.5415293678024256E-3</v>
      </c>
      <c r="R353" s="8">
        <f t="shared" si="56"/>
        <v>1.2773040731052756E-2</v>
      </c>
      <c r="S353" s="8">
        <f t="shared" si="56"/>
        <v>4.4841525970717123E-3</v>
      </c>
      <c r="T353" s="8">
        <f t="shared" si="56"/>
        <v>1.0089343343411354E-2</v>
      </c>
      <c r="U353" s="8">
        <f t="shared" si="56"/>
        <v>4.1410469816897104E-2</v>
      </c>
      <c r="V353" s="8">
        <f t="shared" si="56"/>
        <v>1.4947175323572376E-2</v>
      </c>
      <c r="W353" s="8">
        <f t="shared" si="56"/>
        <v>2.9554642117063559E-2</v>
      </c>
      <c r="X353" s="8">
        <f t="shared" si="56"/>
        <v>8.4927132520297584E-4</v>
      </c>
      <c r="Y353" s="8">
        <f t="shared" si="56"/>
        <v>4.1104732139824029E-3</v>
      </c>
    </row>
    <row r="354" spans="1:25" s="1" customFormat="1" ht="5.0999999999999996" customHeight="1" x14ac:dyDescent="0.15">
      <c r="B354" s="12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1" customFormat="1" ht="9.9499999999999993" customHeight="1" x14ac:dyDescent="0.15">
      <c r="A355" s="3" t="s">
        <v>137</v>
      </c>
      <c r="B355" s="12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s="1" customFormat="1" ht="9.9499999999999993" customHeight="1" x14ac:dyDescent="0.15">
      <c r="B356" s="10" t="s">
        <v>112</v>
      </c>
      <c r="C356" s="4">
        <v>1133</v>
      </c>
      <c r="D356" s="4">
        <v>816</v>
      </c>
      <c r="E356" s="4">
        <v>23005</v>
      </c>
      <c r="F356" s="4">
        <v>974</v>
      </c>
      <c r="G356" s="4">
        <v>201</v>
      </c>
      <c r="H356" s="4">
        <v>355</v>
      </c>
      <c r="I356" s="4">
        <v>2524</v>
      </c>
      <c r="J356" s="4">
        <v>1839</v>
      </c>
      <c r="K356" s="4">
        <v>369</v>
      </c>
      <c r="L356" s="4">
        <v>894</v>
      </c>
      <c r="M356" s="4">
        <v>1179</v>
      </c>
      <c r="N356" s="4">
        <v>7793</v>
      </c>
      <c r="O356" s="4">
        <v>126</v>
      </c>
      <c r="P356" s="4">
        <v>2650</v>
      </c>
      <c r="Q356" s="4">
        <v>277</v>
      </c>
      <c r="R356" s="4">
        <v>5654</v>
      </c>
      <c r="S356" s="4">
        <v>172</v>
      </c>
      <c r="T356" s="4">
        <v>303</v>
      </c>
      <c r="U356" s="4">
        <v>415</v>
      </c>
      <c r="V356" s="4">
        <v>310</v>
      </c>
      <c r="W356" s="4">
        <v>272</v>
      </c>
      <c r="X356" s="4">
        <v>64</v>
      </c>
      <c r="Y356" s="4">
        <v>59</v>
      </c>
    </row>
    <row r="357" spans="1:25" s="1" customFormat="1" ht="9.9499999999999993" customHeight="1" x14ac:dyDescent="0.15">
      <c r="B357" s="10" t="s">
        <v>108</v>
      </c>
      <c r="C357" s="4">
        <v>38</v>
      </c>
      <c r="D357" s="4">
        <v>17</v>
      </c>
      <c r="E357" s="4">
        <v>856</v>
      </c>
      <c r="F357" s="4">
        <v>29</v>
      </c>
      <c r="G357" s="4">
        <v>5</v>
      </c>
      <c r="H357" s="4">
        <v>10</v>
      </c>
      <c r="I357" s="4">
        <v>96</v>
      </c>
      <c r="J357" s="4">
        <v>43</v>
      </c>
      <c r="K357" s="4">
        <v>23</v>
      </c>
      <c r="L357" s="4">
        <v>42</v>
      </c>
      <c r="M357" s="4">
        <v>66</v>
      </c>
      <c r="N357" s="4">
        <v>377</v>
      </c>
      <c r="O357" s="4">
        <v>6</v>
      </c>
      <c r="P357" s="4">
        <v>151</v>
      </c>
      <c r="Q357" s="4">
        <v>9</v>
      </c>
      <c r="R357" s="4">
        <v>182</v>
      </c>
      <c r="S357" s="4">
        <v>6</v>
      </c>
      <c r="T357" s="4">
        <v>9</v>
      </c>
      <c r="U357" s="4">
        <v>16</v>
      </c>
      <c r="V357" s="4">
        <v>12</v>
      </c>
      <c r="W357" s="4">
        <v>12</v>
      </c>
      <c r="X357" s="4">
        <v>3</v>
      </c>
      <c r="Y357" s="4">
        <v>0</v>
      </c>
    </row>
    <row r="358" spans="1:25" s="1" customFormat="1" ht="9.9499999999999993" customHeight="1" x14ac:dyDescent="0.15">
      <c r="A358" s="6" t="s">
        <v>162</v>
      </c>
      <c r="B358" s="10"/>
      <c r="C358" s="4">
        <v>1171</v>
      </c>
      <c r="D358" s="4">
        <v>833</v>
      </c>
      <c r="E358" s="4">
        <v>23861</v>
      </c>
      <c r="F358" s="4">
        <v>1003</v>
      </c>
      <c r="G358" s="4">
        <v>206</v>
      </c>
      <c r="H358" s="4">
        <v>365</v>
      </c>
      <c r="I358" s="4">
        <v>2620</v>
      </c>
      <c r="J358" s="4">
        <v>1882</v>
      </c>
      <c r="K358" s="4">
        <v>392</v>
      </c>
      <c r="L358" s="4">
        <v>936</v>
      </c>
      <c r="M358" s="4">
        <v>1245</v>
      </c>
      <c r="N358" s="4">
        <v>8170</v>
      </c>
      <c r="O358" s="4">
        <v>132</v>
      </c>
      <c r="P358" s="4">
        <v>2801</v>
      </c>
      <c r="Q358" s="4">
        <v>286</v>
      </c>
      <c r="R358" s="4">
        <v>5836</v>
      </c>
      <c r="S358" s="4">
        <v>178</v>
      </c>
      <c r="T358" s="4">
        <v>312</v>
      </c>
      <c r="U358" s="4">
        <v>431</v>
      </c>
      <c r="V358" s="4">
        <v>322</v>
      </c>
      <c r="W358" s="4">
        <v>284</v>
      </c>
      <c r="X358" s="4">
        <v>67</v>
      </c>
      <c r="Y358" s="4">
        <v>59</v>
      </c>
    </row>
    <row r="359" spans="1:25" s="7" customFormat="1" ht="9.9499999999999993" customHeight="1" x14ac:dyDescent="0.15">
      <c r="B359" s="11" t="s">
        <v>163</v>
      </c>
      <c r="C359" s="8">
        <f t="shared" ref="C359:Y359" si="57">C358/ 53392</f>
        <v>2.1932124662870842E-2</v>
      </c>
      <c r="D359" s="8">
        <f t="shared" si="57"/>
        <v>1.5601588252921786E-2</v>
      </c>
      <c r="E359" s="8">
        <f t="shared" si="57"/>
        <v>0.44690215762661073</v>
      </c>
      <c r="F359" s="8">
        <f t="shared" si="57"/>
        <v>1.8785585855558885E-2</v>
      </c>
      <c r="G359" s="8">
        <f t="shared" si="57"/>
        <v>3.8582559184896612E-3</v>
      </c>
      <c r="H359" s="8">
        <f t="shared" si="57"/>
        <v>6.8362301468384776E-3</v>
      </c>
      <c r="I359" s="8">
        <f t="shared" si="57"/>
        <v>4.9071021875936469E-2</v>
      </c>
      <c r="J359" s="8">
        <f t="shared" si="57"/>
        <v>3.5248726400958948E-2</v>
      </c>
      <c r="K359" s="8">
        <f t="shared" si="57"/>
        <v>7.3419238837278992E-3</v>
      </c>
      <c r="L359" s="8">
        <f t="shared" si="57"/>
        <v>1.7530716212166616E-2</v>
      </c>
      <c r="M359" s="8">
        <f t="shared" si="57"/>
        <v>2.3318100089901109E-2</v>
      </c>
      <c r="N359" s="8">
        <f t="shared" si="57"/>
        <v>0.15301917890320646</v>
      </c>
      <c r="O359" s="8">
        <f t="shared" si="57"/>
        <v>2.4722804914593948E-3</v>
      </c>
      <c r="P359" s="8">
        <f t="shared" si="57"/>
        <v>5.246104285286185E-2</v>
      </c>
      <c r="Q359" s="8">
        <f t="shared" si="57"/>
        <v>5.3566077314953549E-3</v>
      </c>
      <c r="R359" s="8">
        <f t="shared" si="57"/>
        <v>0.10930476475876535</v>
      </c>
      <c r="S359" s="8">
        <f t="shared" si="57"/>
        <v>3.3338327839376684E-3</v>
      </c>
      <c r="T359" s="8">
        <f t="shared" si="57"/>
        <v>5.8435720707222059E-3</v>
      </c>
      <c r="U359" s="8">
        <f t="shared" si="57"/>
        <v>8.0723703925681747E-3</v>
      </c>
      <c r="V359" s="8">
        <f t="shared" si="57"/>
        <v>6.0308660473479174E-3</v>
      </c>
      <c r="W359" s="8">
        <f t="shared" si="57"/>
        <v>5.3191489361702126E-3</v>
      </c>
      <c r="X359" s="8">
        <f t="shared" si="57"/>
        <v>1.2548696433922685E-3</v>
      </c>
      <c r="Y359" s="8">
        <f t="shared" si="57"/>
        <v>1.1050344620916991E-3</v>
      </c>
    </row>
    <row r="360" spans="1:25" s="1" customFormat="1" ht="5.0999999999999996" customHeight="1" x14ac:dyDescent="0.15">
      <c r="B360" s="12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s="1" customFormat="1" ht="9.9499999999999993" customHeight="1" x14ac:dyDescent="0.15">
      <c r="A361" s="3" t="s">
        <v>139</v>
      </c>
      <c r="B361" s="12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s="1" customFormat="1" ht="9.9499999999999993" customHeight="1" x14ac:dyDescent="0.15">
      <c r="B362" s="10" t="s">
        <v>138</v>
      </c>
      <c r="C362" s="4">
        <v>908</v>
      </c>
      <c r="D362" s="4">
        <v>807</v>
      </c>
      <c r="E362" s="4">
        <v>34799</v>
      </c>
      <c r="F362" s="4">
        <v>1063</v>
      </c>
      <c r="G362" s="4">
        <v>300</v>
      </c>
      <c r="H362" s="4">
        <v>519</v>
      </c>
      <c r="I362" s="4">
        <v>5790</v>
      </c>
      <c r="J362" s="4">
        <v>4482</v>
      </c>
      <c r="K362" s="4">
        <v>430</v>
      </c>
      <c r="L362" s="4">
        <v>2161</v>
      </c>
      <c r="M362" s="4">
        <v>484</v>
      </c>
      <c r="N362" s="4">
        <v>18573</v>
      </c>
      <c r="O362" s="4">
        <v>186</v>
      </c>
      <c r="P362" s="4">
        <v>4253</v>
      </c>
      <c r="Q362" s="4">
        <v>445</v>
      </c>
      <c r="R362" s="4">
        <v>16370</v>
      </c>
      <c r="S362" s="4">
        <v>247</v>
      </c>
      <c r="T362" s="4">
        <v>286</v>
      </c>
      <c r="U362" s="4">
        <v>575</v>
      </c>
      <c r="V362" s="4">
        <v>313</v>
      </c>
      <c r="W362" s="4">
        <v>188</v>
      </c>
      <c r="X362" s="4">
        <v>95</v>
      </c>
      <c r="Y362" s="4">
        <v>39</v>
      </c>
    </row>
    <row r="363" spans="1:25" s="1" customFormat="1" ht="9.9499999999999993" customHeight="1" x14ac:dyDescent="0.15">
      <c r="B363" s="10" t="s">
        <v>108</v>
      </c>
      <c r="C363" s="4">
        <v>281</v>
      </c>
      <c r="D363" s="4">
        <v>118</v>
      </c>
      <c r="E363" s="4">
        <v>5610</v>
      </c>
      <c r="F363" s="4">
        <v>173</v>
      </c>
      <c r="G363" s="4">
        <v>56</v>
      </c>
      <c r="H363" s="4">
        <v>70</v>
      </c>
      <c r="I363" s="4">
        <v>994</v>
      </c>
      <c r="J363" s="4">
        <v>845</v>
      </c>
      <c r="K363" s="4">
        <v>122</v>
      </c>
      <c r="L363" s="4">
        <v>470</v>
      </c>
      <c r="M363" s="4">
        <v>77</v>
      </c>
      <c r="N363" s="4">
        <v>2749</v>
      </c>
      <c r="O363" s="4">
        <v>51</v>
      </c>
      <c r="P363" s="4">
        <v>567</v>
      </c>
      <c r="Q363" s="4">
        <v>40</v>
      </c>
      <c r="R363" s="4">
        <v>2055</v>
      </c>
      <c r="S363" s="4">
        <v>43</v>
      </c>
      <c r="T363" s="4">
        <v>45</v>
      </c>
      <c r="U363" s="4">
        <v>110</v>
      </c>
      <c r="V363" s="4">
        <v>60</v>
      </c>
      <c r="W363" s="4">
        <v>15</v>
      </c>
      <c r="X363" s="4">
        <v>25</v>
      </c>
      <c r="Y363" s="4">
        <v>6</v>
      </c>
    </row>
    <row r="364" spans="1:25" s="1" customFormat="1" ht="9.9499999999999993" customHeight="1" x14ac:dyDescent="0.15">
      <c r="A364" s="6" t="s">
        <v>162</v>
      </c>
      <c r="B364" s="10"/>
      <c r="C364" s="4">
        <v>1189</v>
      </c>
      <c r="D364" s="4">
        <v>925</v>
      </c>
      <c r="E364" s="4">
        <v>40409</v>
      </c>
      <c r="F364" s="4">
        <v>1236</v>
      </c>
      <c r="G364" s="4">
        <v>356</v>
      </c>
      <c r="H364" s="4">
        <v>589</v>
      </c>
      <c r="I364" s="4">
        <v>6784</v>
      </c>
      <c r="J364" s="4">
        <v>5327</v>
      </c>
      <c r="K364" s="4">
        <v>552</v>
      </c>
      <c r="L364" s="4">
        <v>2631</v>
      </c>
      <c r="M364" s="4">
        <v>561</v>
      </c>
      <c r="N364" s="4">
        <v>21322</v>
      </c>
      <c r="O364" s="4">
        <v>237</v>
      </c>
      <c r="P364" s="4">
        <v>4820</v>
      </c>
      <c r="Q364" s="4">
        <v>485</v>
      </c>
      <c r="R364" s="4">
        <v>18425</v>
      </c>
      <c r="S364" s="4">
        <v>290</v>
      </c>
      <c r="T364" s="4">
        <v>331</v>
      </c>
      <c r="U364" s="4">
        <v>685</v>
      </c>
      <c r="V364" s="4">
        <v>373</v>
      </c>
      <c r="W364" s="4">
        <v>203</v>
      </c>
      <c r="X364" s="4">
        <v>120</v>
      </c>
      <c r="Y364" s="4">
        <v>45</v>
      </c>
    </row>
    <row r="365" spans="1:25" s="7" customFormat="1" ht="9.9499999999999993" customHeight="1" x14ac:dyDescent="0.15">
      <c r="B365" s="11" t="s">
        <v>163</v>
      </c>
      <c r="C365" s="8">
        <f t="shared" ref="C365:Y365" si="58">C364/ 107898</f>
        <v>1.1019666722274741E-2</v>
      </c>
      <c r="D365" s="8">
        <f t="shared" si="58"/>
        <v>8.5729114534097012E-3</v>
      </c>
      <c r="E365" s="8">
        <f t="shared" si="58"/>
        <v>0.37451111234684609</v>
      </c>
      <c r="F365" s="8">
        <f t="shared" si="58"/>
        <v>1.1455263304231774E-2</v>
      </c>
      <c r="G365" s="8">
        <f t="shared" si="58"/>
        <v>3.2994124080149771E-3</v>
      </c>
      <c r="H365" s="8">
        <f t="shared" si="58"/>
        <v>5.4588592930360155E-3</v>
      </c>
      <c r="I365" s="8">
        <f t="shared" si="58"/>
        <v>6.2874195999925858E-2</v>
      </c>
      <c r="J365" s="8">
        <f t="shared" si="58"/>
        <v>4.9370701959257815E-2</v>
      </c>
      <c r="K365" s="8">
        <f t="shared" si="58"/>
        <v>5.1159428348996278E-3</v>
      </c>
      <c r="L365" s="8">
        <f t="shared" si="58"/>
        <v>2.4384140577211812E-2</v>
      </c>
      <c r="M365" s="8">
        <f t="shared" si="58"/>
        <v>5.1993549463382081E-3</v>
      </c>
      <c r="N365" s="8">
        <f t="shared" si="58"/>
        <v>0.19761256001038016</v>
      </c>
      <c r="O365" s="8">
        <f t="shared" si="58"/>
        <v>2.1965189345492966E-3</v>
      </c>
      <c r="P365" s="8">
        <f t="shared" si="58"/>
        <v>4.4671819681551095E-2</v>
      </c>
      <c r="Q365" s="8">
        <f t="shared" si="58"/>
        <v>4.4949860053013031E-3</v>
      </c>
      <c r="R365" s="8">
        <f t="shared" si="58"/>
        <v>0.1707631281395392</v>
      </c>
      <c r="S365" s="8">
        <f t="shared" si="58"/>
        <v>2.6877235907987172E-3</v>
      </c>
      <c r="T365" s="8">
        <f t="shared" si="58"/>
        <v>3.0677120984633635E-3</v>
      </c>
      <c r="U365" s="8">
        <f t="shared" si="58"/>
        <v>6.3485884817142115E-3</v>
      </c>
      <c r="V365" s="8">
        <f t="shared" si="58"/>
        <v>3.4569686185100743E-3</v>
      </c>
      <c r="W365" s="8">
        <f t="shared" si="58"/>
        <v>1.8814065135591021E-3</v>
      </c>
      <c r="X365" s="8">
        <f t="shared" si="58"/>
        <v>1.112161485847745E-3</v>
      </c>
      <c r="Y365" s="8">
        <f t="shared" si="58"/>
        <v>4.1706055719290441E-4</v>
      </c>
    </row>
    <row r="366" spans="1:25" s="1" customFormat="1" ht="5.0999999999999996" customHeight="1" x14ac:dyDescent="0.15">
      <c r="B366" s="12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1" customFormat="1" ht="9.9499999999999993" customHeight="1" x14ac:dyDescent="0.15">
      <c r="A367" s="3" t="s">
        <v>140</v>
      </c>
      <c r="B367" s="12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s="1" customFormat="1" ht="9.9499999999999993" customHeight="1" x14ac:dyDescent="0.15">
      <c r="B368" s="10" t="s">
        <v>112</v>
      </c>
      <c r="C368" s="4">
        <v>1178</v>
      </c>
      <c r="D368" s="4">
        <v>818</v>
      </c>
      <c r="E368" s="4">
        <v>18648</v>
      </c>
      <c r="F368" s="4">
        <v>1041</v>
      </c>
      <c r="G368" s="4">
        <v>193</v>
      </c>
      <c r="H368" s="4">
        <v>331</v>
      </c>
      <c r="I368" s="4">
        <v>2802</v>
      </c>
      <c r="J368" s="4">
        <v>2834</v>
      </c>
      <c r="K368" s="4">
        <v>343</v>
      </c>
      <c r="L368" s="4">
        <v>444</v>
      </c>
      <c r="M368" s="4">
        <v>169</v>
      </c>
      <c r="N368" s="4">
        <v>5378</v>
      </c>
      <c r="O368" s="4">
        <v>117</v>
      </c>
      <c r="P368" s="4">
        <v>1888</v>
      </c>
      <c r="Q368" s="4">
        <v>400</v>
      </c>
      <c r="R368" s="4">
        <v>3390</v>
      </c>
      <c r="S368" s="4">
        <v>129</v>
      </c>
      <c r="T368" s="4">
        <v>342</v>
      </c>
      <c r="U368" s="4">
        <v>342</v>
      </c>
      <c r="V368" s="4">
        <v>438</v>
      </c>
      <c r="W368" s="4">
        <v>234</v>
      </c>
      <c r="X368" s="4">
        <v>68</v>
      </c>
      <c r="Y368" s="4">
        <v>75</v>
      </c>
    </row>
    <row r="369" spans="1:25" s="1" customFormat="1" ht="9.9499999999999993" customHeight="1" x14ac:dyDescent="0.15">
      <c r="A369" s="6" t="s">
        <v>162</v>
      </c>
      <c r="B369" s="10"/>
      <c r="C369" s="4">
        <v>1178</v>
      </c>
      <c r="D369" s="4">
        <v>818</v>
      </c>
      <c r="E369" s="4">
        <v>18648</v>
      </c>
      <c r="F369" s="4">
        <v>1041</v>
      </c>
      <c r="G369" s="4">
        <v>193</v>
      </c>
      <c r="H369" s="4">
        <v>331</v>
      </c>
      <c r="I369" s="4">
        <v>2802</v>
      </c>
      <c r="J369" s="4">
        <v>2834</v>
      </c>
      <c r="K369" s="4">
        <v>343</v>
      </c>
      <c r="L369" s="4">
        <v>444</v>
      </c>
      <c r="M369" s="4">
        <v>169</v>
      </c>
      <c r="N369" s="4">
        <v>5378</v>
      </c>
      <c r="O369" s="4">
        <v>117</v>
      </c>
      <c r="P369" s="4">
        <v>1888</v>
      </c>
      <c r="Q369" s="4">
        <v>400</v>
      </c>
      <c r="R369" s="4">
        <v>3390</v>
      </c>
      <c r="S369" s="4">
        <v>129</v>
      </c>
      <c r="T369" s="4">
        <v>342</v>
      </c>
      <c r="U369" s="4">
        <v>342</v>
      </c>
      <c r="V369" s="4">
        <v>438</v>
      </c>
      <c r="W369" s="4">
        <v>234</v>
      </c>
      <c r="X369" s="4">
        <v>68</v>
      </c>
      <c r="Y369" s="4">
        <v>75</v>
      </c>
    </row>
    <row r="370" spans="1:25" s="7" customFormat="1" ht="9.9499999999999993" customHeight="1" x14ac:dyDescent="0.15">
      <c r="B370" s="11" t="s">
        <v>163</v>
      </c>
      <c r="C370" s="8">
        <f t="shared" ref="C370:Y370" si="59">C369/ 41602</f>
        <v>2.8315946348733235E-2</v>
      </c>
      <c r="D370" s="8">
        <f t="shared" si="59"/>
        <v>1.9662516225181483E-2</v>
      </c>
      <c r="E370" s="8">
        <f t="shared" si="59"/>
        <v>0.44824768039998075</v>
      </c>
      <c r="F370" s="8">
        <f t="shared" si="59"/>
        <v>2.5022835440603818E-2</v>
      </c>
      <c r="G370" s="8">
        <f t="shared" si="59"/>
        <v>4.6392000384596899E-3</v>
      </c>
      <c r="H370" s="8">
        <f t="shared" si="59"/>
        <v>7.9563482524878607E-3</v>
      </c>
      <c r="I370" s="8">
        <f t="shared" si="59"/>
        <v>6.7352531128311133E-2</v>
      </c>
      <c r="J370" s="8">
        <f t="shared" si="59"/>
        <v>6.8121724917071289E-2</v>
      </c>
      <c r="K370" s="8">
        <f t="shared" si="59"/>
        <v>8.2447959232729191E-3</v>
      </c>
      <c r="L370" s="8">
        <f t="shared" si="59"/>
        <v>1.0672563819047161E-2</v>
      </c>
      <c r="M370" s="8">
        <f t="shared" si="59"/>
        <v>4.062304696889573E-3</v>
      </c>
      <c r="N370" s="8">
        <f t="shared" si="59"/>
        <v>0.12927263112350368</v>
      </c>
      <c r="O370" s="8">
        <f t="shared" si="59"/>
        <v>2.8123647901543195E-3</v>
      </c>
      <c r="P370" s="8">
        <f t="shared" si="59"/>
        <v>4.538243353684919E-2</v>
      </c>
      <c r="Q370" s="8">
        <f t="shared" si="59"/>
        <v>9.614922359501947E-3</v>
      </c>
      <c r="R370" s="8">
        <f t="shared" si="59"/>
        <v>8.1486466996779E-2</v>
      </c>
      <c r="S370" s="8">
        <f t="shared" si="59"/>
        <v>3.1008124609393779E-3</v>
      </c>
      <c r="T370" s="8">
        <f t="shared" si="59"/>
        <v>8.2207586173741656E-3</v>
      </c>
      <c r="U370" s="8">
        <f t="shared" si="59"/>
        <v>8.2207586173741656E-3</v>
      </c>
      <c r="V370" s="8">
        <f t="shared" si="59"/>
        <v>1.0528339983654633E-2</v>
      </c>
      <c r="W370" s="8">
        <f t="shared" si="59"/>
        <v>5.624729580308639E-3</v>
      </c>
      <c r="X370" s="8">
        <f t="shared" si="59"/>
        <v>1.634536801115331E-3</v>
      </c>
      <c r="Y370" s="8">
        <f t="shared" si="59"/>
        <v>1.8027979424066151E-3</v>
      </c>
    </row>
    <row r="371" spans="1:25" s="1" customFormat="1" ht="5.0999999999999996" customHeight="1" x14ac:dyDescent="0.15">
      <c r="B371" s="12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s="1" customFormat="1" ht="9.9499999999999993" customHeight="1" x14ac:dyDescent="0.15">
      <c r="A372" s="3" t="s">
        <v>141</v>
      </c>
      <c r="B372" s="1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s="1" customFormat="1" ht="9.9499999999999993" customHeight="1" x14ac:dyDescent="0.15">
      <c r="B373" s="10" t="s">
        <v>107</v>
      </c>
      <c r="C373" s="4">
        <v>1987</v>
      </c>
      <c r="D373" s="4">
        <v>1497</v>
      </c>
      <c r="E373" s="4">
        <v>48359</v>
      </c>
      <c r="F373" s="4">
        <v>617</v>
      </c>
      <c r="G373" s="4">
        <v>145</v>
      </c>
      <c r="H373" s="4">
        <v>247</v>
      </c>
      <c r="I373" s="4">
        <v>2645</v>
      </c>
      <c r="J373" s="4">
        <v>1485</v>
      </c>
      <c r="K373" s="4">
        <v>138</v>
      </c>
      <c r="L373" s="4">
        <v>179</v>
      </c>
      <c r="M373" s="4">
        <v>87</v>
      </c>
      <c r="N373" s="4">
        <v>3295</v>
      </c>
      <c r="O373" s="4">
        <v>93</v>
      </c>
      <c r="P373" s="4">
        <v>665</v>
      </c>
      <c r="Q373" s="4">
        <v>233</v>
      </c>
      <c r="R373" s="4">
        <v>1855</v>
      </c>
      <c r="S373" s="4">
        <v>159</v>
      </c>
      <c r="T373" s="4">
        <v>495</v>
      </c>
      <c r="U373" s="4">
        <v>1903</v>
      </c>
      <c r="V373" s="4">
        <v>355</v>
      </c>
      <c r="W373" s="4">
        <v>133</v>
      </c>
      <c r="X373" s="4">
        <v>37</v>
      </c>
      <c r="Y373" s="4">
        <v>210</v>
      </c>
    </row>
    <row r="374" spans="1:25" s="1" customFormat="1" ht="9.9499999999999993" customHeight="1" x14ac:dyDescent="0.15">
      <c r="A374" s="6" t="s">
        <v>162</v>
      </c>
      <c r="B374" s="10"/>
      <c r="C374" s="4">
        <v>1987</v>
      </c>
      <c r="D374" s="4">
        <v>1497</v>
      </c>
      <c r="E374" s="4">
        <v>48359</v>
      </c>
      <c r="F374" s="4">
        <v>617</v>
      </c>
      <c r="G374" s="4">
        <v>145</v>
      </c>
      <c r="H374" s="4">
        <v>247</v>
      </c>
      <c r="I374" s="4">
        <v>2645</v>
      </c>
      <c r="J374" s="4">
        <v>1485</v>
      </c>
      <c r="K374" s="4">
        <v>138</v>
      </c>
      <c r="L374" s="4">
        <v>179</v>
      </c>
      <c r="M374" s="4">
        <v>87</v>
      </c>
      <c r="N374" s="4">
        <v>3295</v>
      </c>
      <c r="O374" s="4">
        <v>93</v>
      </c>
      <c r="P374" s="4">
        <v>665</v>
      </c>
      <c r="Q374" s="4">
        <v>233</v>
      </c>
      <c r="R374" s="4">
        <v>1855</v>
      </c>
      <c r="S374" s="4">
        <v>159</v>
      </c>
      <c r="T374" s="4">
        <v>495</v>
      </c>
      <c r="U374" s="4">
        <v>1903</v>
      </c>
      <c r="V374" s="4">
        <v>355</v>
      </c>
      <c r="W374" s="4">
        <v>133</v>
      </c>
      <c r="X374" s="4">
        <v>37</v>
      </c>
      <c r="Y374" s="4">
        <v>210</v>
      </c>
    </row>
    <row r="375" spans="1:25" s="7" customFormat="1" ht="9.9499999999999993" customHeight="1" x14ac:dyDescent="0.15">
      <c r="B375" s="11" t="s">
        <v>163</v>
      </c>
      <c r="C375" s="8">
        <f t="shared" ref="C375:Y375" si="60">C374/ 66819</f>
        <v>2.9737050838833268E-2</v>
      </c>
      <c r="D375" s="8">
        <f t="shared" si="60"/>
        <v>2.2403807300318771E-2</v>
      </c>
      <c r="E375" s="8">
        <f t="shared" si="60"/>
        <v>0.72373127403882132</v>
      </c>
      <c r="F375" s="8">
        <f t="shared" si="60"/>
        <v>9.2339005372723323E-3</v>
      </c>
      <c r="G375" s="8">
        <f t="shared" si="60"/>
        <v>2.1700414552746974E-3</v>
      </c>
      <c r="H375" s="8">
        <f t="shared" si="60"/>
        <v>3.696553375536898E-3</v>
      </c>
      <c r="I375" s="8">
        <f t="shared" si="60"/>
        <v>3.9584549304838443E-2</v>
      </c>
      <c r="J375" s="8">
        <f t="shared" si="60"/>
        <v>2.2224217662640867E-2</v>
      </c>
      <c r="K375" s="8">
        <f t="shared" si="60"/>
        <v>2.0652808332959189E-3</v>
      </c>
      <c r="L375" s="8">
        <f t="shared" si="60"/>
        <v>2.6788787620287643E-3</v>
      </c>
      <c r="M375" s="8">
        <f t="shared" si="60"/>
        <v>1.3020248731648184E-3</v>
      </c>
      <c r="N375" s="8">
        <f t="shared" si="60"/>
        <v>4.9312321345725017E-2</v>
      </c>
      <c r="O375" s="8">
        <f t="shared" si="60"/>
        <v>1.3918196920037714E-3</v>
      </c>
      <c r="P375" s="8">
        <f t="shared" si="60"/>
        <v>9.9522590879839567E-3</v>
      </c>
      <c r="Q375" s="8">
        <f t="shared" si="60"/>
        <v>3.4870321315793413E-3</v>
      </c>
      <c r="R375" s="8">
        <f t="shared" si="60"/>
        <v>2.7761564824376299E-2</v>
      </c>
      <c r="S375" s="8">
        <f t="shared" si="60"/>
        <v>2.3795626992322541E-3</v>
      </c>
      <c r="T375" s="8">
        <f t="shared" si="60"/>
        <v>7.408072554213622E-3</v>
      </c>
      <c r="U375" s="8">
        <f t="shared" si="60"/>
        <v>2.8479923375087923E-2</v>
      </c>
      <c r="V375" s="8">
        <f t="shared" si="60"/>
        <v>5.3128601146380516E-3</v>
      </c>
      <c r="W375" s="8">
        <f t="shared" si="60"/>
        <v>1.9904518175967913E-3</v>
      </c>
      <c r="X375" s="8">
        <f t="shared" si="60"/>
        <v>5.5373471617354349E-4</v>
      </c>
      <c r="Y375" s="8">
        <f t="shared" si="60"/>
        <v>3.1428186593633546E-3</v>
      </c>
    </row>
    <row r="376" spans="1:25" s="1" customFormat="1" ht="5.0999999999999996" customHeight="1" x14ac:dyDescent="0.15">
      <c r="B376" s="12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s="1" customFormat="1" ht="9.9499999999999993" customHeight="1" x14ac:dyDescent="0.15">
      <c r="A377" s="3" t="s">
        <v>142</v>
      </c>
      <c r="B377" s="12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s="1" customFormat="1" ht="9.9499999999999993" customHeight="1" x14ac:dyDescent="0.15">
      <c r="B378" s="10" t="s">
        <v>107</v>
      </c>
      <c r="C378" s="4">
        <v>935</v>
      </c>
      <c r="D378" s="4">
        <v>860</v>
      </c>
      <c r="E378" s="4">
        <v>25788</v>
      </c>
      <c r="F378" s="4">
        <v>524</v>
      </c>
      <c r="G378" s="4">
        <v>158</v>
      </c>
      <c r="H378" s="4">
        <v>212</v>
      </c>
      <c r="I378" s="4">
        <v>613</v>
      </c>
      <c r="J378" s="4">
        <v>1857</v>
      </c>
      <c r="K378" s="4">
        <v>162</v>
      </c>
      <c r="L378" s="4">
        <v>201</v>
      </c>
      <c r="M378" s="4">
        <v>133</v>
      </c>
      <c r="N378" s="4">
        <v>3941</v>
      </c>
      <c r="O378" s="4">
        <v>163</v>
      </c>
      <c r="P378" s="4">
        <v>1415</v>
      </c>
      <c r="Q378" s="4">
        <v>418</v>
      </c>
      <c r="R378" s="4">
        <v>2838</v>
      </c>
      <c r="S378" s="4">
        <v>145</v>
      </c>
      <c r="T378" s="4">
        <v>365</v>
      </c>
      <c r="U378" s="4">
        <v>973</v>
      </c>
      <c r="V378" s="4">
        <v>165</v>
      </c>
      <c r="W378" s="4">
        <v>173</v>
      </c>
      <c r="X378" s="4">
        <v>32</v>
      </c>
      <c r="Y378" s="4">
        <v>94</v>
      </c>
    </row>
    <row r="379" spans="1:25" s="1" customFormat="1" ht="9.9499999999999993" customHeight="1" x14ac:dyDescent="0.15">
      <c r="A379" s="6" t="s">
        <v>162</v>
      </c>
      <c r="B379" s="10"/>
      <c r="C379" s="4">
        <v>935</v>
      </c>
      <c r="D379" s="4">
        <v>860</v>
      </c>
      <c r="E379" s="4">
        <v>25788</v>
      </c>
      <c r="F379" s="4">
        <v>524</v>
      </c>
      <c r="G379" s="4">
        <v>158</v>
      </c>
      <c r="H379" s="4">
        <v>212</v>
      </c>
      <c r="I379" s="4">
        <v>613</v>
      </c>
      <c r="J379" s="4">
        <v>1857</v>
      </c>
      <c r="K379" s="4">
        <v>162</v>
      </c>
      <c r="L379" s="4">
        <v>201</v>
      </c>
      <c r="M379" s="4">
        <v>133</v>
      </c>
      <c r="N379" s="4">
        <v>3941</v>
      </c>
      <c r="O379" s="4">
        <v>163</v>
      </c>
      <c r="P379" s="4">
        <v>1415</v>
      </c>
      <c r="Q379" s="4">
        <v>418</v>
      </c>
      <c r="R379" s="4">
        <v>2838</v>
      </c>
      <c r="S379" s="4">
        <v>145</v>
      </c>
      <c r="T379" s="4">
        <v>365</v>
      </c>
      <c r="U379" s="4">
        <v>973</v>
      </c>
      <c r="V379" s="4">
        <v>165</v>
      </c>
      <c r="W379" s="4">
        <v>173</v>
      </c>
      <c r="X379" s="4">
        <v>32</v>
      </c>
      <c r="Y379" s="4">
        <v>94</v>
      </c>
    </row>
    <row r="380" spans="1:25" s="7" customFormat="1" ht="9.9499999999999993" customHeight="1" x14ac:dyDescent="0.15">
      <c r="B380" s="11" t="s">
        <v>163</v>
      </c>
      <c r="C380" s="8">
        <f t="shared" ref="C380:Y380" si="61">C379/ 42165</f>
        <v>2.2174789517372229E-2</v>
      </c>
      <c r="D380" s="8">
        <f t="shared" si="61"/>
        <v>2.0396063085497452E-2</v>
      </c>
      <c r="E380" s="8">
        <f t="shared" si="61"/>
        <v>0.6115972963358236</v>
      </c>
      <c r="F380" s="8">
        <f t="shared" si="61"/>
        <v>1.2427368670698446E-2</v>
      </c>
      <c r="G380" s="8">
        <f t="shared" si="61"/>
        <v>3.7471836831495316E-3</v>
      </c>
      <c r="H380" s="8">
        <f t="shared" si="61"/>
        <v>5.0278667140993714E-3</v>
      </c>
      <c r="I380" s="8">
        <f t="shared" si="61"/>
        <v>1.4538124036523183E-2</v>
      </c>
      <c r="J380" s="8">
        <f t="shared" si="61"/>
        <v>4.4041266453219492E-2</v>
      </c>
      <c r="K380" s="8">
        <f t="shared" si="61"/>
        <v>3.8420490928495199E-3</v>
      </c>
      <c r="L380" s="8">
        <f t="shared" si="61"/>
        <v>4.7669868374244041E-3</v>
      </c>
      <c r="M380" s="8">
        <f t="shared" si="61"/>
        <v>3.1542748725246058E-3</v>
      </c>
      <c r="N380" s="8">
        <f t="shared" si="61"/>
        <v>9.3466144906913323E-2</v>
      </c>
      <c r="O380" s="8">
        <f t="shared" si="61"/>
        <v>3.8657654452745167E-3</v>
      </c>
      <c r="P380" s="8">
        <f t="shared" si="61"/>
        <v>3.3558638681370802E-2</v>
      </c>
      <c r="Q380" s="8">
        <f t="shared" si="61"/>
        <v>9.9134353136487614E-3</v>
      </c>
      <c r="R380" s="8">
        <f t="shared" si="61"/>
        <v>6.7307008182141581E-2</v>
      </c>
      <c r="S380" s="8">
        <f t="shared" si="61"/>
        <v>3.4388711016245703E-3</v>
      </c>
      <c r="T380" s="8">
        <f t="shared" si="61"/>
        <v>8.6564686351239175E-3</v>
      </c>
      <c r="U380" s="8">
        <f t="shared" si="61"/>
        <v>2.3076010909522115E-2</v>
      </c>
      <c r="V380" s="8">
        <f t="shared" si="61"/>
        <v>3.9131981501245106E-3</v>
      </c>
      <c r="W380" s="8">
        <f t="shared" si="61"/>
        <v>4.1029289695244872E-3</v>
      </c>
      <c r="X380" s="8">
        <f t="shared" si="61"/>
        <v>7.5892327759990508E-4</v>
      </c>
      <c r="Y380" s="8">
        <f t="shared" si="61"/>
        <v>2.2293371279497212E-3</v>
      </c>
    </row>
    <row r="381" spans="1:25" s="1" customFormat="1" ht="5.0999999999999996" customHeight="1" x14ac:dyDescent="0.15">
      <c r="B381" s="12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s="1" customFormat="1" ht="9.9499999999999993" customHeight="1" x14ac:dyDescent="0.15">
      <c r="A382" s="3" t="s">
        <v>143</v>
      </c>
      <c r="B382" s="12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s="1" customFormat="1" ht="9.9499999999999993" customHeight="1" x14ac:dyDescent="0.15">
      <c r="B383" s="10" t="s">
        <v>112</v>
      </c>
      <c r="C383" s="4">
        <v>628</v>
      </c>
      <c r="D383" s="4">
        <v>2199</v>
      </c>
      <c r="E383" s="4">
        <v>29340</v>
      </c>
      <c r="F383" s="4">
        <v>1300</v>
      </c>
      <c r="G383" s="4">
        <v>308</v>
      </c>
      <c r="H383" s="4">
        <v>507</v>
      </c>
      <c r="I383" s="4">
        <v>2668</v>
      </c>
      <c r="J383" s="4">
        <v>12408</v>
      </c>
      <c r="K383" s="4">
        <v>567</v>
      </c>
      <c r="L383" s="4">
        <v>814</v>
      </c>
      <c r="M383" s="4">
        <v>388</v>
      </c>
      <c r="N383" s="4">
        <v>16052</v>
      </c>
      <c r="O383" s="4">
        <v>136</v>
      </c>
      <c r="P383" s="4">
        <v>4768</v>
      </c>
      <c r="Q383" s="4">
        <v>573</v>
      </c>
      <c r="R383" s="4">
        <v>10404</v>
      </c>
      <c r="S383" s="4">
        <v>290</v>
      </c>
      <c r="T383" s="4">
        <v>402</v>
      </c>
      <c r="U383" s="4">
        <v>561</v>
      </c>
      <c r="V383" s="4">
        <v>247</v>
      </c>
      <c r="W383" s="4">
        <v>306</v>
      </c>
      <c r="X383" s="4">
        <v>114</v>
      </c>
      <c r="Y383" s="4">
        <v>118</v>
      </c>
    </row>
    <row r="384" spans="1:25" s="1" customFormat="1" ht="9.9499999999999993" customHeight="1" x14ac:dyDescent="0.15">
      <c r="A384" s="6" t="s">
        <v>162</v>
      </c>
      <c r="B384" s="10"/>
      <c r="C384" s="4">
        <v>628</v>
      </c>
      <c r="D384" s="4">
        <v>2199</v>
      </c>
      <c r="E384" s="4">
        <v>29340</v>
      </c>
      <c r="F384" s="4">
        <v>1300</v>
      </c>
      <c r="G384" s="4">
        <v>308</v>
      </c>
      <c r="H384" s="4">
        <v>507</v>
      </c>
      <c r="I384" s="4">
        <v>2668</v>
      </c>
      <c r="J384" s="4">
        <v>12408</v>
      </c>
      <c r="K384" s="4">
        <v>567</v>
      </c>
      <c r="L384" s="4">
        <v>814</v>
      </c>
      <c r="M384" s="4">
        <v>388</v>
      </c>
      <c r="N384" s="4">
        <v>16052</v>
      </c>
      <c r="O384" s="4">
        <v>136</v>
      </c>
      <c r="P384" s="4">
        <v>4768</v>
      </c>
      <c r="Q384" s="4">
        <v>573</v>
      </c>
      <c r="R384" s="4">
        <v>10404</v>
      </c>
      <c r="S384" s="4">
        <v>290</v>
      </c>
      <c r="T384" s="4">
        <v>402</v>
      </c>
      <c r="U384" s="4">
        <v>561</v>
      </c>
      <c r="V384" s="4">
        <v>247</v>
      </c>
      <c r="W384" s="4">
        <v>306</v>
      </c>
      <c r="X384" s="4">
        <v>114</v>
      </c>
      <c r="Y384" s="4">
        <v>118</v>
      </c>
    </row>
    <row r="385" spans="1:25" s="7" customFormat="1" ht="9.9499999999999993" customHeight="1" x14ac:dyDescent="0.15">
      <c r="B385" s="11" t="s">
        <v>163</v>
      </c>
      <c r="C385" s="8">
        <f t="shared" ref="C385:Y385" si="62">C384/ 85098</f>
        <v>7.3797269030999556E-3</v>
      </c>
      <c r="D385" s="8">
        <f t="shared" si="62"/>
        <v>2.5840795318338855E-2</v>
      </c>
      <c r="E385" s="8">
        <f t="shared" si="62"/>
        <v>0.34477896072763164</v>
      </c>
      <c r="F385" s="8">
        <f t="shared" si="62"/>
        <v>1.5276504735716468E-2</v>
      </c>
      <c r="G385" s="8">
        <f t="shared" si="62"/>
        <v>3.6193565066159018E-3</v>
      </c>
      <c r="H385" s="8">
        <f t="shared" si="62"/>
        <v>5.9578368469294226E-3</v>
      </c>
      <c r="I385" s="8">
        <f t="shared" si="62"/>
        <v>3.13520881806858E-2</v>
      </c>
      <c r="J385" s="8">
        <f t="shared" si="62"/>
        <v>0.14580836212366918</v>
      </c>
      <c r="K385" s="8">
        <f t="shared" si="62"/>
        <v>6.6629062962701826E-3</v>
      </c>
      <c r="L385" s="8">
        <f t="shared" si="62"/>
        <v>9.5654421960563122E-3</v>
      </c>
      <c r="M385" s="8">
        <f t="shared" si="62"/>
        <v>4.559449105736915E-3</v>
      </c>
      <c r="N385" s="8">
        <f t="shared" si="62"/>
        <v>0.18862958001363134</v>
      </c>
      <c r="O385" s="8">
        <f t="shared" si="62"/>
        <v>1.5981574185057229E-3</v>
      </c>
      <c r="P385" s="8">
        <f t="shared" si="62"/>
        <v>5.6029518907612402E-2</v>
      </c>
      <c r="Q385" s="8">
        <f t="shared" si="62"/>
        <v>6.7334132412042585E-3</v>
      </c>
      <c r="R385" s="8">
        <f t="shared" si="62"/>
        <v>0.1222590425156878</v>
      </c>
      <c r="S385" s="8">
        <f t="shared" si="62"/>
        <v>3.4078356718136738E-3</v>
      </c>
      <c r="T385" s="8">
        <f t="shared" si="62"/>
        <v>4.7239653105830923E-3</v>
      </c>
      <c r="U385" s="8">
        <f t="shared" si="62"/>
        <v>6.5923993513361066E-3</v>
      </c>
      <c r="V385" s="8">
        <f t="shared" si="62"/>
        <v>2.9025358997861288E-3</v>
      </c>
      <c r="W385" s="8">
        <f t="shared" si="62"/>
        <v>3.5958541916378765E-3</v>
      </c>
      <c r="X385" s="8">
        <f t="shared" si="62"/>
        <v>1.3396319537474441E-3</v>
      </c>
      <c r="Y385" s="8">
        <f t="shared" si="62"/>
        <v>1.3866365837034947E-3</v>
      </c>
    </row>
    <row r="386" spans="1:25" s="1" customFormat="1" ht="5.0999999999999996" customHeight="1" x14ac:dyDescent="0.15">
      <c r="B386" s="12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s="1" customFormat="1" ht="9.9499999999999993" customHeight="1" x14ac:dyDescent="0.15">
      <c r="A387" s="3" t="s">
        <v>144</v>
      </c>
      <c r="B387" s="12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s="1" customFormat="1" ht="9.9499999999999993" customHeight="1" x14ac:dyDescent="0.15">
      <c r="B388" s="10" t="s">
        <v>107</v>
      </c>
      <c r="C388" s="4">
        <v>148</v>
      </c>
      <c r="D388" s="4">
        <v>1144</v>
      </c>
      <c r="E388" s="4">
        <v>25729</v>
      </c>
      <c r="F388" s="4">
        <v>751</v>
      </c>
      <c r="G388" s="4">
        <v>172</v>
      </c>
      <c r="H388" s="4">
        <v>185</v>
      </c>
      <c r="I388" s="4">
        <v>728</v>
      </c>
      <c r="J388" s="4">
        <v>689</v>
      </c>
      <c r="K388" s="4">
        <v>331</v>
      </c>
      <c r="L388" s="4">
        <v>312</v>
      </c>
      <c r="M388" s="4">
        <v>164</v>
      </c>
      <c r="N388" s="4">
        <v>6144</v>
      </c>
      <c r="O388" s="4">
        <v>180</v>
      </c>
      <c r="P388" s="4">
        <v>2238</v>
      </c>
      <c r="Q388" s="4">
        <v>778</v>
      </c>
      <c r="R388" s="4">
        <v>4432</v>
      </c>
      <c r="S388" s="4">
        <v>136</v>
      </c>
      <c r="T388" s="4">
        <v>502</v>
      </c>
      <c r="U388" s="4">
        <v>947</v>
      </c>
      <c r="V388" s="4">
        <v>121</v>
      </c>
      <c r="W388" s="4">
        <v>171</v>
      </c>
      <c r="X388" s="4">
        <v>41</v>
      </c>
      <c r="Y388" s="4">
        <v>87</v>
      </c>
    </row>
    <row r="389" spans="1:25" s="1" customFormat="1" ht="9.9499999999999993" customHeight="1" x14ac:dyDescent="0.15">
      <c r="B389" s="10" t="s">
        <v>138</v>
      </c>
      <c r="C389" s="4">
        <v>48</v>
      </c>
      <c r="D389" s="4">
        <v>140</v>
      </c>
      <c r="E389" s="4">
        <v>4056</v>
      </c>
      <c r="F389" s="4">
        <v>150</v>
      </c>
      <c r="G389" s="4">
        <v>33</v>
      </c>
      <c r="H389" s="4">
        <v>50</v>
      </c>
      <c r="I389" s="4">
        <v>219</v>
      </c>
      <c r="J389" s="4">
        <v>678</v>
      </c>
      <c r="K389" s="4">
        <v>54</v>
      </c>
      <c r="L389" s="4">
        <v>133</v>
      </c>
      <c r="M389" s="4">
        <v>49</v>
      </c>
      <c r="N389" s="4">
        <v>1480</v>
      </c>
      <c r="O389" s="4">
        <v>13</v>
      </c>
      <c r="P389" s="4">
        <v>486</v>
      </c>
      <c r="Q389" s="4">
        <v>89</v>
      </c>
      <c r="R389" s="4">
        <v>1273</v>
      </c>
      <c r="S389" s="4">
        <v>44</v>
      </c>
      <c r="T389" s="4">
        <v>53</v>
      </c>
      <c r="U389" s="4">
        <v>97</v>
      </c>
      <c r="V389" s="4">
        <v>21</v>
      </c>
      <c r="W389" s="4">
        <v>48</v>
      </c>
      <c r="X389" s="4">
        <v>13</v>
      </c>
      <c r="Y389" s="4">
        <v>8</v>
      </c>
    </row>
    <row r="390" spans="1:25" s="1" customFormat="1" ht="9.9499999999999993" customHeight="1" x14ac:dyDescent="0.15">
      <c r="A390" s="6" t="s">
        <v>162</v>
      </c>
      <c r="B390" s="10"/>
      <c r="C390" s="4">
        <v>196</v>
      </c>
      <c r="D390" s="4">
        <v>1284</v>
      </c>
      <c r="E390" s="4">
        <v>29785</v>
      </c>
      <c r="F390" s="4">
        <v>901</v>
      </c>
      <c r="G390" s="4">
        <v>205</v>
      </c>
      <c r="H390" s="4">
        <v>235</v>
      </c>
      <c r="I390" s="4">
        <v>947</v>
      </c>
      <c r="J390" s="4">
        <v>1367</v>
      </c>
      <c r="K390" s="4">
        <v>385</v>
      </c>
      <c r="L390" s="4">
        <v>445</v>
      </c>
      <c r="M390" s="4">
        <v>213</v>
      </c>
      <c r="N390" s="4">
        <v>7624</v>
      </c>
      <c r="O390" s="4">
        <v>193</v>
      </c>
      <c r="P390" s="4">
        <v>2724</v>
      </c>
      <c r="Q390" s="4">
        <v>867</v>
      </c>
      <c r="R390" s="4">
        <v>5705</v>
      </c>
      <c r="S390" s="4">
        <v>180</v>
      </c>
      <c r="T390" s="4">
        <v>555</v>
      </c>
      <c r="U390" s="4">
        <v>1044</v>
      </c>
      <c r="V390" s="4">
        <v>142</v>
      </c>
      <c r="W390" s="4">
        <v>219</v>
      </c>
      <c r="X390" s="4">
        <v>54</v>
      </c>
      <c r="Y390" s="4">
        <v>95</v>
      </c>
    </row>
    <row r="391" spans="1:25" s="7" customFormat="1" ht="9.9499999999999993" customHeight="1" x14ac:dyDescent="0.15">
      <c r="B391" s="11" t="s">
        <v>163</v>
      </c>
      <c r="C391" s="8">
        <f t="shared" ref="C391:Y391" si="63">C390/ 55365</f>
        <v>3.540142689424727E-3</v>
      </c>
      <c r="D391" s="8">
        <f t="shared" si="63"/>
        <v>2.3191547006231373E-2</v>
      </c>
      <c r="E391" s="8">
        <f t="shared" si="63"/>
        <v>0.53797525512507904</v>
      </c>
      <c r="F391" s="8">
        <f t="shared" si="63"/>
        <v>1.6273819199855506E-2</v>
      </c>
      <c r="G391" s="8">
        <f t="shared" si="63"/>
        <v>3.7027002618983114E-3</v>
      </c>
      <c r="H391" s="8">
        <f t="shared" si="63"/>
        <v>4.2445588368102589E-3</v>
      </c>
      <c r="I391" s="8">
        <f t="shared" si="63"/>
        <v>1.7104669014720492E-2</v>
      </c>
      <c r="J391" s="8">
        <f t="shared" si="63"/>
        <v>2.4690689063487762E-2</v>
      </c>
      <c r="K391" s="8">
        <f t="shared" si="63"/>
        <v>6.953851711369999E-3</v>
      </c>
      <c r="L391" s="8">
        <f t="shared" si="63"/>
        <v>8.0375688611938959E-3</v>
      </c>
      <c r="M391" s="8">
        <f t="shared" si="63"/>
        <v>3.8471958818748308E-3</v>
      </c>
      <c r="N391" s="8">
        <f t="shared" si="63"/>
        <v>0.13770432583762304</v>
      </c>
      <c r="O391" s="8">
        <f t="shared" si="63"/>
        <v>3.4859568319335322E-3</v>
      </c>
      <c r="P391" s="8">
        <f t="shared" si="63"/>
        <v>4.9200758602004874E-2</v>
      </c>
      <c r="Q391" s="8">
        <f t="shared" si="63"/>
        <v>1.5659712814955297E-2</v>
      </c>
      <c r="R391" s="8">
        <f t="shared" si="63"/>
        <v>0.10304343899575544</v>
      </c>
      <c r="S391" s="8">
        <f t="shared" si="63"/>
        <v>3.251151449471688E-3</v>
      </c>
      <c r="T391" s="8">
        <f t="shared" si="63"/>
        <v>1.0024383635871038E-2</v>
      </c>
      <c r="U391" s="8">
        <f t="shared" si="63"/>
        <v>1.8856678406935789E-2</v>
      </c>
      <c r="V391" s="8">
        <f t="shared" si="63"/>
        <v>2.5647972545832206E-3</v>
      </c>
      <c r="W391" s="8">
        <f t="shared" si="63"/>
        <v>3.95556759685722E-3</v>
      </c>
      <c r="X391" s="8">
        <f t="shared" si="63"/>
        <v>9.7534543484150641E-4</v>
      </c>
      <c r="Y391" s="8">
        <f t="shared" si="63"/>
        <v>1.7158854872211687E-3</v>
      </c>
    </row>
    <row r="392" spans="1:25" s="1" customFormat="1" ht="5.0999999999999996" customHeight="1" x14ac:dyDescent="0.15">
      <c r="B392" s="12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s="1" customFormat="1" ht="9.9499999999999993" customHeight="1" x14ac:dyDescent="0.15">
      <c r="A393" s="3" t="s">
        <v>145</v>
      </c>
      <c r="B393" s="12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s="1" customFormat="1" ht="9.9499999999999993" customHeight="1" x14ac:dyDescent="0.15">
      <c r="B394" s="10" t="s">
        <v>107</v>
      </c>
      <c r="C394" s="4">
        <v>381</v>
      </c>
      <c r="D394" s="4">
        <v>2354</v>
      </c>
      <c r="E394" s="4">
        <v>30819</v>
      </c>
      <c r="F394" s="4">
        <v>956</v>
      </c>
      <c r="G394" s="4">
        <v>218</v>
      </c>
      <c r="H394" s="4">
        <v>526</v>
      </c>
      <c r="I394" s="4">
        <v>452</v>
      </c>
      <c r="J394" s="4">
        <v>617</v>
      </c>
      <c r="K394" s="4">
        <v>285</v>
      </c>
      <c r="L394" s="4">
        <v>220</v>
      </c>
      <c r="M394" s="4">
        <v>85</v>
      </c>
      <c r="N394" s="4">
        <v>2948</v>
      </c>
      <c r="O394" s="4">
        <v>134</v>
      </c>
      <c r="P394" s="4">
        <v>894</v>
      </c>
      <c r="Q394" s="4">
        <v>516</v>
      </c>
      <c r="R394" s="4">
        <v>2337</v>
      </c>
      <c r="S394" s="4">
        <v>151</v>
      </c>
      <c r="T394" s="4">
        <v>151</v>
      </c>
      <c r="U394" s="4">
        <v>1335</v>
      </c>
      <c r="V394" s="4">
        <v>281</v>
      </c>
      <c r="W394" s="4">
        <v>164</v>
      </c>
      <c r="X394" s="4">
        <v>28</v>
      </c>
      <c r="Y394" s="4">
        <v>254</v>
      </c>
    </row>
    <row r="395" spans="1:25" s="1" customFormat="1" ht="9.9499999999999993" customHeight="1" x14ac:dyDescent="0.15">
      <c r="A395" s="6" t="s">
        <v>162</v>
      </c>
      <c r="B395" s="10"/>
      <c r="C395" s="4">
        <v>381</v>
      </c>
      <c r="D395" s="4">
        <v>2354</v>
      </c>
      <c r="E395" s="4">
        <v>30819</v>
      </c>
      <c r="F395" s="4">
        <v>956</v>
      </c>
      <c r="G395" s="4">
        <v>218</v>
      </c>
      <c r="H395" s="4">
        <v>526</v>
      </c>
      <c r="I395" s="4">
        <v>452</v>
      </c>
      <c r="J395" s="4">
        <v>617</v>
      </c>
      <c r="K395" s="4">
        <v>285</v>
      </c>
      <c r="L395" s="4">
        <v>220</v>
      </c>
      <c r="M395" s="4">
        <v>85</v>
      </c>
      <c r="N395" s="4">
        <v>2948</v>
      </c>
      <c r="O395" s="4">
        <v>134</v>
      </c>
      <c r="P395" s="4">
        <v>894</v>
      </c>
      <c r="Q395" s="4">
        <v>516</v>
      </c>
      <c r="R395" s="4">
        <v>2337</v>
      </c>
      <c r="S395" s="4">
        <v>151</v>
      </c>
      <c r="T395" s="4">
        <v>151</v>
      </c>
      <c r="U395" s="4">
        <v>1335</v>
      </c>
      <c r="V395" s="4">
        <v>281</v>
      </c>
      <c r="W395" s="4">
        <v>164</v>
      </c>
      <c r="X395" s="4">
        <v>28</v>
      </c>
      <c r="Y395" s="4">
        <v>254</v>
      </c>
    </row>
    <row r="396" spans="1:25" s="7" customFormat="1" ht="9.9499999999999993" customHeight="1" x14ac:dyDescent="0.15">
      <c r="B396" s="11" t="s">
        <v>163</v>
      </c>
      <c r="C396" s="8">
        <f t="shared" ref="C396:Y396" si="64">C395/ 46106</f>
        <v>8.2635665640046849E-3</v>
      </c>
      <c r="D396" s="8">
        <f t="shared" si="64"/>
        <v>5.1056261657918711E-2</v>
      </c>
      <c r="E396" s="8">
        <f t="shared" si="64"/>
        <v>0.66843794733874118</v>
      </c>
      <c r="F396" s="8">
        <f t="shared" si="64"/>
        <v>2.0734828438814905E-2</v>
      </c>
      <c r="G396" s="8">
        <f t="shared" si="64"/>
        <v>4.7282349368845704E-3</v>
      </c>
      <c r="H396" s="8">
        <f t="shared" si="64"/>
        <v>1.1408493471565523E-2</v>
      </c>
      <c r="I396" s="8">
        <f t="shared" si="64"/>
        <v>9.8034962911551643E-3</v>
      </c>
      <c r="J396" s="8">
        <f t="shared" si="64"/>
        <v>1.3382206220448532E-2</v>
      </c>
      <c r="K396" s="8">
        <f t="shared" si="64"/>
        <v>6.1814080596885434E-3</v>
      </c>
      <c r="L396" s="8">
        <f t="shared" si="64"/>
        <v>4.7716132390578231E-3</v>
      </c>
      <c r="M396" s="8">
        <f t="shared" si="64"/>
        <v>1.84357784236325E-3</v>
      </c>
      <c r="N396" s="8">
        <f t="shared" si="64"/>
        <v>6.3939617403374838E-2</v>
      </c>
      <c r="O396" s="8">
        <f t="shared" si="64"/>
        <v>2.9063462456079469E-3</v>
      </c>
      <c r="P396" s="8">
        <f t="shared" si="64"/>
        <v>1.9390101071444062E-2</v>
      </c>
      <c r="Q396" s="8">
        <f t="shared" si="64"/>
        <v>1.1191601960699259E-2</v>
      </c>
      <c r="R396" s="8">
        <f t="shared" si="64"/>
        <v>5.0687546089446062E-2</v>
      </c>
      <c r="S396" s="8">
        <f t="shared" si="64"/>
        <v>3.2750618140805969E-3</v>
      </c>
      <c r="T396" s="8">
        <f t="shared" si="64"/>
        <v>3.2750618140805969E-3</v>
      </c>
      <c r="U396" s="8">
        <f t="shared" si="64"/>
        <v>2.8955016700646336E-2</v>
      </c>
      <c r="V396" s="8">
        <f t="shared" si="64"/>
        <v>6.0946514553420379E-3</v>
      </c>
      <c r="W396" s="8">
        <f t="shared" si="64"/>
        <v>3.5570207782067409E-3</v>
      </c>
      <c r="X396" s="8">
        <f t="shared" si="64"/>
        <v>6.0729623042554118E-4</v>
      </c>
      <c r="Y396" s="8">
        <f t="shared" si="64"/>
        <v>5.509044376003123E-3</v>
      </c>
    </row>
    <row r="397" spans="1:25" s="1" customFormat="1" ht="5.0999999999999996" customHeight="1" x14ac:dyDescent="0.15">
      <c r="B397" s="12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s="1" customFormat="1" ht="9.9499999999999993" customHeight="1" x14ac:dyDescent="0.15">
      <c r="A398" s="3" t="s">
        <v>146</v>
      </c>
      <c r="B398" s="12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s="1" customFormat="1" ht="9.9499999999999993" customHeight="1" x14ac:dyDescent="0.15">
      <c r="B399" s="10" t="s">
        <v>107</v>
      </c>
      <c r="C399" s="4">
        <v>348</v>
      </c>
      <c r="D399" s="4">
        <v>643</v>
      </c>
      <c r="E399" s="4">
        <v>61952</v>
      </c>
      <c r="F399" s="4">
        <v>1271</v>
      </c>
      <c r="G399" s="4">
        <v>437</v>
      </c>
      <c r="H399" s="4">
        <v>1209</v>
      </c>
      <c r="I399" s="4">
        <v>2630</v>
      </c>
      <c r="J399" s="4">
        <v>2732</v>
      </c>
      <c r="K399" s="4">
        <v>734</v>
      </c>
      <c r="L399" s="4">
        <v>1107</v>
      </c>
      <c r="M399" s="4">
        <v>285</v>
      </c>
      <c r="N399" s="4">
        <v>17313</v>
      </c>
      <c r="O399" s="4">
        <v>365</v>
      </c>
      <c r="P399" s="4">
        <v>4162</v>
      </c>
      <c r="Q399" s="4">
        <v>719</v>
      </c>
      <c r="R399" s="4">
        <v>12941</v>
      </c>
      <c r="S399" s="4">
        <v>513</v>
      </c>
      <c r="T399" s="4">
        <v>159</v>
      </c>
      <c r="U399" s="4">
        <v>1654</v>
      </c>
      <c r="V399" s="4">
        <v>264</v>
      </c>
      <c r="W399" s="4">
        <v>182</v>
      </c>
      <c r="X399" s="4">
        <v>86</v>
      </c>
      <c r="Y399" s="4">
        <v>187</v>
      </c>
    </row>
    <row r="400" spans="1:25" s="1" customFormat="1" ht="9.9499999999999993" customHeight="1" x14ac:dyDescent="0.15">
      <c r="A400" s="6" t="s">
        <v>162</v>
      </c>
      <c r="B400" s="10"/>
      <c r="C400" s="4">
        <v>348</v>
      </c>
      <c r="D400" s="4">
        <v>643</v>
      </c>
      <c r="E400" s="4">
        <v>61952</v>
      </c>
      <c r="F400" s="4">
        <v>1271</v>
      </c>
      <c r="G400" s="4">
        <v>437</v>
      </c>
      <c r="H400" s="4">
        <v>1209</v>
      </c>
      <c r="I400" s="4">
        <v>2630</v>
      </c>
      <c r="J400" s="4">
        <v>2732</v>
      </c>
      <c r="K400" s="4">
        <v>734</v>
      </c>
      <c r="L400" s="4">
        <v>1107</v>
      </c>
      <c r="M400" s="4">
        <v>285</v>
      </c>
      <c r="N400" s="4">
        <v>17313</v>
      </c>
      <c r="O400" s="4">
        <v>365</v>
      </c>
      <c r="P400" s="4">
        <v>4162</v>
      </c>
      <c r="Q400" s="4">
        <v>719</v>
      </c>
      <c r="R400" s="4">
        <v>12941</v>
      </c>
      <c r="S400" s="4">
        <v>513</v>
      </c>
      <c r="T400" s="4">
        <v>159</v>
      </c>
      <c r="U400" s="4">
        <v>1654</v>
      </c>
      <c r="V400" s="4">
        <v>264</v>
      </c>
      <c r="W400" s="4">
        <v>182</v>
      </c>
      <c r="X400" s="4">
        <v>86</v>
      </c>
      <c r="Y400" s="4">
        <v>187</v>
      </c>
    </row>
    <row r="401" spans="1:25" s="7" customFormat="1" ht="9.9499999999999993" customHeight="1" x14ac:dyDescent="0.15">
      <c r="B401" s="11" t="s">
        <v>163</v>
      </c>
      <c r="C401" s="8">
        <f t="shared" ref="C401:Y401" si="65">C400/ 111893</f>
        <v>3.1101141268890815E-3</v>
      </c>
      <c r="D401" s="8">
        <f t="shared" si="65"/>
        <v>5.7465614470967796E-3</v>
      </c>
      <c r="E401" s="8">
        <f t="shared" si="65"/>
        <v>0.5536718114627367</v>
      </c>
      <c r="F401" s="8">
        <f t="shared" si="65"/>
        <v>1.1359066250793168E-2</v>
      </c>
      <c r="G401" s="8">
        <f t="shared" si="65"/>
        <v>3.905516877731404E-3</v>
      </c>
      <c r="H401" s="8">
        <f t="shared" si="65"/>
        <v>1.0804965458071551E-2</v>
      </c>
      <c r="I401" s="8">
        <f t="shared" si="65"/>
        <v>2.3504598142868635E-2</v>
      </c>
      <c r="J401" s="8">
        <f t="shared" si="65"/>
        <v>2.4416183317991294E-2</v>
      </c>
      <c r="K401" s="8">
        <f t="shared" si="65"/>
        <v>6.5598384170591547E-3</v>
      </c>
      <c r="L401" s="8">
        <f t="shared" si="65"/>
        <v>9.8933802829488885E-3</v>
      </c>
      <c r="M401" s="8">
        <f t="shared" si="65"/>
        <v>2.5470762246074374E-3</v>
      </c>
      <c r="N401" s="8">
        <f t="shared" si="65"/>
        <v>0.15472817781273179</v>
      </c>
      <c r="O401" s="8">
        <f t="shared" si="65"/>
        <v>3.2620449894095252E-3</v>
      </c>
      <c r="P401" s="8">
        <f t="shared" si="65"/>
        <v>3.719624998882861E-2</v>
      </c>
      <c r="Q401" s="8">
        <f t="shared" si="65"/>
        <v>6.4257817736587631E-3</v>
      </c>
      <c r="R401" s="8">
        <f t="shared" si="65"/>
        <v>0.11565513481629772</v>
      </c>
      <c r="S401" s="8">
        <f t="shared" si="65"/>
        <v>4.5847372042933871E-3</v>
      </c>
      <c r="T401" s="8">
        <f t="shared" si="65"/>
        <v>1.4210004200441494E-3</v>
      </c>
      <c r="U401" s="8">
        <f t="shared" si="65"/>
        <v>1.4781979212283164E-2</v>
      </c>
      <c r="V401" s="8">
        <f t="shared" si="65"/>
        <v>2.3593969238468893E-3</v>
      </c>
      <c r="W401" s="8">
        <f t="shared" si="65"/>
        <v>1.6265539399247496E-3</v>
      </c>
      <c r="X401" s="8">
        <f t="shared" si="65"/>
        <v>7.6859142216224429E-4</v>
      </c>
      <c r="Y401" s="8">
        <f t="shared" si="65"/>
        <v>1.6712394877248799E-3</v>
      </c>
    </row>
    <row r="402" spans="1:25" s="1" customFormat="1" ht="5.0999999999999996" customHeight="1" x14ac:dyDescent="0.15">
      <c r="B402" s="1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1" customFormat="1" ht="9.9499999999999993" customHeight="1" x14ac:dyDescent="0.15">
      <c r="A403" s="3" t="s">
        <v>147</v>
      </c>
      <c r="B403" s="12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s="1" customFormat="1" ht="9.9499999999999993" customHeight="1" x14ac:dyDescent="0.15">
      <c r="B404" s="10" t="s">
        <v>107</v>
      </c>
      <c r="C404" s="4">
        <v>50</v>
      </c>
      <c r="D404" s="4">
        <v>60</v>
      </c>
      <c r="E404" s="4">
        <v>6306</v>
      </c>
      <c r="F404" s="4">
        <v>231</v>
      </c>
      <c r="G404" s="4">
        <v>58</v>
      </c>
      <c r="H404" s="4">
        <v>119</v>
      </c>
      <c r="I404" s="4">
        <v>226</v>
      </c>
      <c r="J404" s="4">
        <v>480</v>
      </c>
      <c r="K404" s="4">
        <v>112</v>
      </c>
      <c r="L404" s="4">
        <v>215</v>
      </c>
      <c r="M404" s="4">
        <v>24</v>
      </c>
      <c r="N404" s="4">
        <v>1736</v>
      </c>
      <c r="O404" s="4">
        <v>54</v>
      </c>
      <c r="P404" s="4">
        <v>634</v>
      </c>
      <c r="Q404" s="4">
        <v>184</v>
      </c>
      <c r="R404" s="4">
        <v>821</v>
      </c>
      <c r="S404" s="4">
        <v>76</v>
      </c>
      <c r="T404" s="4">
        <v>12</v>
      </c>
      <c r="U404" s="4">
        <v>234</v>
      </c>
      <c r="V404" s="4">
        <v>14</v>
      </c>
      <c r="W404" s="4">
        <v>18</v>
      </c>
      <c r="X404" s="4">
        <v>14</v>
      </c>
      <c r="Y404" s="4">
        <v>43</v>
      </c>
    </row>
    <row r="405" spans="1:25" s="1" customFormat="1" ht="9.9499999999999993" customHeight="1" x14ac:dyDescent="0.15">
      <c r="B405" s="10" t="s">
        <v>138</v>
      </c>
      <c r="C405" s="4">
        <v>347</v>
      </c>
      <c r="D405" s="4">
        <v>339</v>
      </c>
      <c r="E405" s="4">
        <v>24899</v>
      </c>
      <c r="F405" s="4">
        <v>1061</v>
      </c>
      <c r="G405" s="4">
        <v>305</v>
      </c>
      <c r="H405" s="4">
        <v>421</v>
      </c>
      <c r="I405" s="4">
        <v>1204</v>
      </c>
      <c r="J405" s="4">
        <v>3787</v>
      </c>
      <c r="K405" s="4">
        <v>374</v>
      </c>
      <c r="L405" s="4">
        <v>832</v>
      </c>
      <c r="M405" s="4">
        <v>253</v>
      </c>
      <c r="N405" s="4">
        <v>8141</v>
      </c>
      <c r="O405" s="4">
        <v>170</v>
      </c>
      <c r="P405" s="4">
        <v>2739</v>
      </c>
      <c r="Q405" s="4">
        <v>830</v>
      </c>
      <c r="R405" s="4">
        <v>5465</v>
      </c>
      <c r="S405" s="4">
        <v>251</v>
      </c>
      <c r="T405" s="4">
        <v>206</v>
      </c>
      <c r="U405" s="4">
        <v>708</v>
      </c>
      <c r="V405" s="4">
        <v>174</v>
      </c>
      <c r="W405" s="4">
        <v>222</v>
      </c>
      <c r="X405" s="4">
        <v>59</v>
      </c>
      <c r="Y405" s="4">
        <v>161</v>
      </c>
    </row>
    <row r="406" spans="1:25" s="1" customFormat="1" ht="9.9499999999999993" customHeight="1" x14ac:dyDescent="0.15">
      <c r="A406" s="6" t="s">
        <v>162</v>
      </c>
      <c r="B406" s="10"/>
      <c r="C406" s="4">
        <v>397</v>
      </c>
      <c r="D406" s="4">
        <v>399</v>
      </c>
      <c r="E406" s="4">
        <v>31205</v>
      </c>
      <c r="F406" s="4">
        <v>1292</v>
      </c>
      <c r="G406" s="4">
        <v>363</v>
      </c>
      <c r="H406" s="4">
        <v>540</v>
      </c>
      <c r="I406" s="4">
        <v>1430</v>
      </c>
      <c r="J406" s="4">
        <v>4267</v>
      </c>
      <c r="K406" s="4">
        <v>486</v>
      </c>
      <c r="L406" s="4">
        <v>1047</v>
      </c>
      <c r="M406" s="4">
        <v>277</v>
      </c>
      <c r="N406" s="4">
        <v>9877</v>
      </c>
      <c r="O406" s="4">
        <v>224</v>
      </c>
      <c r="P406" s="4">
        <v>3373</v>
      </c>
      <c r="Q406" s="4">
        <v>1014</v>
      </c>
      <c r="R406" s="4">
        <v>6286</v>
      </c>
      <c r="S406" s="4">
        <v>327</v>
      </c>
      <c r="T406" s="4">
        <v>218</v>
      </c>
      <c r="U406" s="4">
        <v>942</v>
      </c>
      <c r="V406" s="4">
        <v>188</v>
      </c>
      <c r="W406" s="4">
        <v>240</v>
      </c>
      <c r="X406" s="4">
        <v>73</v>
      </c>
      <c r="Y406" s="4">
        <v>204</v>
      </c>
    </row>
    <row r="407" spans="1:25" s="7" customFormat="1" ht="9.9499999999999993" customHeight="1" x14ac:dyDescent="0.15">
      <c r="B407" s="11" t="s">
        <v>163</v>
      </c>
      <c r="C407" s="8">
        <f t="shared" ref="C407:Y407" si="66">C406/ 64675</f>
        <v>6.1383842288364899E-3</v>
      </c>
      <c r="D407" s="8">
        <f t="shared" si="66"/>
        <v>6.1693080788558178E-3</v>
      </c>
      <c r="E407" s="8">
        <f t="shared" si="66"/>
        <v>0.48248936992655583</v>
      </c>
      <c r="F407" s="8">
        <f t="shared" si="66"/>
        <v>1.9976807112485503E-2</v>
      </c>
      <c r="G407" s="8">
        <f t="shared" si="66"/>
        <v>5.6126787785079242E-3</v>
      </c>
      <c r="H407" s="8">
        <f t="shared" si="66"/>
        <v>8.3494395052184003E-3</v>
      </c>
      <c r="I407" s="8">
        <f t="shared" si="66"/>
        <v>2.2110552763819097E-2</v>
      </c>
      <c r="J407" s="8">
        <f t="shared" si="66"/>
        <v>6.5976034016235016E-2</v>
      </c>
      <c r="K407" s="8">
        <f t="shared" si="66"/>
        <v>7.5144955546965599E-3</v>
      </c>
      <c r="L407" s="8">
        <f t="shared" si="66"/>
        <v>1.6188635485117897E-2</v>
      </c>
      <c r="M407" s="8">
        <f t="shared" si="66"/>
        <v>4.2829532276768461E-3</v>
      </c>
      <c r="N407" s="8">
        <f t="shared" si="66"/>
        <v>0.1527174333204484</v>
      </c>
      <c r="O407" s="8">
        <f t="shared" si="66"/>
        <v>3.4634712021646696E-3</v>
      </c>
      <c r="P407" s="8">
        <f t="shared" si="66"/>
        <v>5.2153073057595672E-2</v>
      </c>
      <c r="Q407" s="8">
        <f t="shared" si="66"/>
        <v>1.5678391959798994E-2</v>
      </c>
      <c r="R407" s="8">
        <f t="shared" si="66"/>
        <v>9.7193660610746038E-2</v>
      </c>
      <c r="S407" s="8">
        <f t="shared" si="66"/>
        <v>5.0560494781600306E-3</v>
      </c>
      <c r="T407" s="8">
        <f t="shared" si="66"/>
        <v>3.3706996521066872E-3</v>
      </c>
      <c r="U407" s="8">
        <f t="shared" si="66"/>
        <v>1.4565133359103208E-2</v>
      </c>
      <c r="V407" s="8">
        <f t="shared" si="66"/>
        <v>2.9068419018167761E-3</v>
      </c>
      <c r="W407" s="8">
        <f t="shared" si="66"/>
        <v>3.710862002319289E-3</v>
      </c>
      <c r="X407" s="8">
        <f t="shared" si="66"/>
        <v>1.1287205257054502E-3</v>
      </c>
      <c r="Y407" s="8">
        <f t="shared" si="66"/>
        <v>3.1542327019713954E-3</v>
      </c>
    </row>
    <row r="408" spans="1:25" s="1" customFormat="1" ht="5.0999999999999996" customHeight="1" x14ac:dyDescent="0.15">
      <c r="B408" s="12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s="1" customFormat="1" ht="9.9499999999999993" customHeight="1" x14ac:dyDescent="0.15">
      <c r="A409" s="3" t="s">
        <v>148</v>
      </c>
      <c r="B409" s="12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s="1" customFormat="1" ht="9.9499999999999993" customHeight="1" x14ac:dyDescent="0.15">
      <c r="B410" s="10" t="s">
        <v>138</v>
      </c>
      <c r="C410" s="4">
        <v>288</v>
      </c>
      <c r="D410" s="4">
        <v>213</v>
      </c>
      <c r="E410" s="4">
        <v>26649</v>
      </c>
      <c r="F410" s="4">
        <v>892</v>
      </c>
      <c r="G410" s="4">
        <v>217</v>
      </c>
      <c r="H410" s="4">
        <v>368</v>
      </c>
      <c r="I410" s="4">
        <v>908</v>
      </c>
      <c r="J410" s="4">
        <v>1898</v>
      </c>
      <c r="K410" s="4">
        <v>302</v>
      </c>
      <c r="L410" s="4">
        <v>419</v>
      </c>
      <c r="M410" s="4">
        <v>187</v>
      </c>
      <c r="N410" s="4">
        <v>6467</v>
      </c>
      <c r="O410" s="4">
        <v>127</v>
      </c>
      <c r="P410" s="4">
        <v>2070</v>
      </c>
      <c r="Q410" s="4">
        <v>869</v>
      </c>
      <c r="R410" s="4">
        <v>4364</v>
      </c>
      <c r="S410" s="4">
        <v>239</v>
      </c>
      <c r="T410" s="4">
        <v>203</v>
      </c>
      <c r="U410" s="4">
        <v>689</v>
      </c>
      <c r="V410" s="4">
        <v>150</v>
      </c>
      <c r="W410" s="4">
        <v>286</v>
      </c>
      <c r="X410" s="4">
        <v>63</v>
      </c>
      <c r="Y410" s="4">
        <v>40</v>
      </c>
    </row>
    <row r="411" spans="1:25" s="1" customFormat="1" ht="9.9499999999999993" customHeight="1" x14ac:dyDescent="0.15">
      <c r="A411" s="6" t="s">
        <v>162</v>
      </c>
      <c r="B411" s="10"/>
      <c r="C411" s="4">
        <v>288</v>
      </c>
      <c r="D411" s="4">
        <v>213</v>
      </c>
      <c r="E411" s="4">
        <v>26649</v>
      </c>
      <c r="F411" s="4">
        <v>892</v>
      </c>
      <c r="G411" s="4">
        <v>217</v>
      </c>
      <c r="H411" s="4">
        <v>368</v>
      </c>
      <c r="I411" s="4">
        <v>908</v>
      </c>
      <c r="J411" s="4">
        <v>1898</v>
      </c>
      <c r="K411" s="4">
        <v>302</v>
      </c>
      <c r="L411" s="4">
        <v>419</v>
      </c>
      <c r="M411" s="4">
        <v>187</v>
      </c>
      <c r="N411" s="4">
        <v>6467</v>
      </c>
      <c r="O411" s="4">
        <v>127</v>
      </c>
      <c r="P411" s="4">
        <v>2070</v>
      </c>
      <c r="Q411" s="4">
        <v>869</v>
      </c>
      <c r="R411" s="4">
        <v>4364</v>
      </c>
      <c r="S411" s="4">
        <v>239</v>
      </c>
      <c r="T411" s="4">
        <v>203</v>
      </c>
      <c r="U411" s="4">
        <v>689</v>
      </c>
      <c r="V411" s="4">
        <v>150</v>
      </c>
      <c r="W411" s="4">
        <v>286</v>
      </c>
      <c r="X411" s="4">
        <v>63</v>
      </c>
      <c r="Y411" s="4">
        <v>40</v>
      </c>
    </row>
    <row r="412" spans="1:25" s="7" customFormat="1" ht="9.9499999999999993" customHeight="1" x14ac:dyDescent="0.15">
      <c r="B412" s="11" t="s">
        <v>163</v>
      </c>
      <c r="C412" s="8">
        <f t="shared" ref="C412:Y412" si="67">C411/ 47911</f>
        <v>6.0111456659222304E-3</v>
      </c>
      <c r="D412" s="8">
        <f t="shared" si="67"/>
        <v>4.4457431487549834E-3</v>
      </c>
      <c r="E412" s="8">
        <f t="shared" si="67"/>
        <v>0.55621882239986642</v>
      </c>
      <c r="F412" s="8">
        <f t="shared" si="67"/>
        <v>1.8617853937509133E-2</v>
      </c>
      <c r="G412" s="8">
        <f t="shared" si="67"/>
        <v>4.5292312830039032E-3</v>
      </c>
      <c r="H412" s="8">
        <f t="shared" si="67"/>
        <v>7.6809083509006282E-3</v>
      </c>
      <c r="I412" s="8">
        <f t="shared" si="67"/>
        <v>1.8951806474504812E-2</v>
      </c>
      <c r="J412" s="8">
        <f t="shared" si="67"/>
        <v>3.9615119701112478E-2</v>
      </c>
      <c r="K412" s="8">
        <f t="shared" si="67"/>
        <v>6.30335413579345E-3</v>
      </c>
      <c r="L412" s="8">
        <f t="shared" si="67"/>
        <v>8.7453820625743566E-3</v>
      </c>
      <c r="M412" s="8">
        <f t="shared" si="67"/>
        <v>3.9030702761370041E-3</v>
      </c>
      <c r="N412" s="8">
        <f t="shared" si="67"/>
        <v>0.13497944104694121</v>
      </c>
      <c r="O412" s="8">
        <f t="shared" si="67"/>
        <v>2.650748262403206E-3</v>
      </c>
      <c r="P412" s="8">
        <f t="shared" si="67"/>
        <v>4.3205109473816034E-2</v>
      </c>
      <c r="Q412" s="8">
        <f t="shared" si="67"/>
        <v>1.8137797165577844E-2</v>
      </c>
      <c r="R412" s="8">
        <f t="shared" si="67"/>
        <v>9.108555446557158E-2</v>
      </c>
      <c r="S412" s="8">
        <f t="shared" si="67"/>
        <v>4.9884160213729623E-3</v>
      </c>
      <c r="T412" s="8">
        <f t="shared" si="67"/>
        <v>4.2370228131326836E-3</v>
      </c>
      <c r="U412" s="8">
        <f t="shared" si="67"/>
        <v>1.4380831124376449E-2</v>
      </c>
      <c r="V412" s="8">
        <f t="shared" si="67"/>
        <v>3.1308050343344953E-3</v>
      </c>
      <c r="W412" s="8">
        <f t="shared" si="67"/>
        <v>5.969401598797771E-3</v>
      </c>
      <c r="X412" s="8">
        <f t="shared" si="67"/>
        <v>1.3149381144204879E-3</v>
      </c>
      <c r="Y412" s="8">
        <f t="shared" si="67"/>
        <v>8.3488134248919878E-4</v>
      </c>
    </row>
    <row r="413" spans="1:25" s="1" customFormat="1" ht="5.0999999999999996" customHeight="1" x14ac:dyDescent="0.15">
      <c r="B413" s="12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s="1" customFormat="1" ht="9.9499999999999993" customHeight="1" x14ac:dyDescent="0.15">
      <c r="A414" s="3" t="s">
        <v>149</v>
      </c>
      <c r="B414" s="12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1" customFormat="1" ht="9.9499999999999993" customHeight="1" x14ac:dyDescent="0.15">
      <c r="B415" s="10" t="s">
        <v>107</v>
      </c>
      <c r="C415" s="4">
        <v>357</v>
      </c>
      <c r="D415" s="4">
        <v>564</v>
      </c>
      <c r="E415" s="4">
        <v>50233</v>
      </c>
      <c r="F415" s="4">
        <v>1427</v>
      </c>
      <c r="G415" s="4">
        <v>348</v>
      </c>
      <c r="H415" s="4">
        <v>638</v>
      </c>
      <c r="I415" s="4">
        <v>892</v>
      </c>
      <c r="J415" s="4">
        <v>1699</v>
      </c>
      <c r="K415" s="4">
        <v>418</v>
      </c>
      <c r="L415" s="4">
        <v>313</v>
      </c>
      <c r="M415" s="4">
        <v>177</v>
      </c>
      <c r="N415" s="4">
        <v>11000</v>
      </c>
      <c r="O415" s="4">
        <v>441</v>
      </c>
      <c r="P415" s="4">
        <v>2926</v>
      </c>
      <c r="Q415" s="4">
        <v>117</v>
      </c>
      <c r="R415" s="4">
        <v>3742</v>
      </c>
      <c r="S415" s="4">
        <v>588</v>
      </c>
      <c r="T415" s="4">
        <v>182</v>
      </c>
      <c r="U415" s="4">
        <v>2886</v>
      </c>
      <c r="V415" s="4">
        <v>248</v>
      </c>
      <c r="W415" s="4">
        <v>497</v>
      </c>
      <c r="X415" s="4">
        <v>84</v>
      </c>
      <c r="Y415" s="4">
        <v>46</v>
      </c>
    </row>
    <row r="416" spans="1:25" s="1" customFormat="1" ht="9.9499999999999993" customHeight="1" x14ac:dyDescent="0.15">
      <c r="A416" s="6" t="s">
        <v>162</v>
      </c>
      <c r="B416" s="10"/>
      <c r="C416" s="4">
        <v>357</v>
      </c>
      <c r="D416" s="4">
        <v>564</v>
      </c>
      <c r="E416" s="4">
        <v>50233</v>
      </c>
      <c r="F416" s="4">
        <v>1427</v>
      </c>
      <c r="G416" s="4">
        <v>348</v>
      </c>
      <c r="H416" s="4">
        <v>638</v>
      </c>
      <c r="I416" s="4">
        <v>892</v>
      </c>
      <c r="J416" s="4">
        <v>1699</v>
      </c>
      <c r="K416" s="4">
        <v>418</v>
      </c>
      <c r="L416" s="4">
        <v>313</v>
      </c>
      <c r="M416" s="4">
        <v>177</v>
      </c>
      <c r="N416" s="4">
        <v>11000</v>
      </c>
      <c r="O416" s="4">
        <v>441</v>
      </c>
      <c r="P416" s="4">
        <v>2926</v>
      </c>
      <c r="Q416" s="4">
        <v>117</v>
      </c>
      <c r="R416" s="4">
        <v>3742</v>
      </c>
      <c r="S416" s="4">
        <v>588</v>
      </c>
      <c r="T416" s="4">
        <v>182</v>
      </c>
      <c r="U416" s="4">
        <v>2886</v>
      </c>
      <c r="V416" s="4">
        <v>248</v>
      </c>
      <c r="W416" s="4">
        <v>497</v>
      </c>
      <c r="X416" s="4">
        <v>84</v>
      </c>
      <c r="Y416" s="4">
        <v>46</v>
      </c>
    </row>
    <row r="417" spans="1:25" s="7" customFormat="1" ht="9.9499999999999993" customHeight="1" x14ac:dyDescent="0.15">
      <c r="B417" s="11" t="s">
        <v>163</v>
      </c>
      <c r="C417" s="8">
        <f t="shared" ref="C417:Y417" si="68">C416/ 79823</f>
        <v>4.4723951743231901E-3</v>
      </c>
      <c r="D417" s="8">
        <f t="shared" si="68"/>
        <v>7.0656327123761326E-3</v>
      </c>
      <c r="E417" s="8">
        <f t="shared" si="68"/>
        <v>0.62930483695175576</v>
      </c>
      <c r="F417" s="8">
        <f t="shared" si="68"/>
        <v>1.7877052979717624E-2</v>
      </c>
      <c r="G417" s="8">
        <f t="shared" si="68"/>
        <v>4.3596457161469756E-3</v>
      </c>
      <c r="H417" s="8">
        <f t="shared" si="68"/>
        <v>7.9926838129361216E-3</v>
      </c>
      <c r="I417" s="8">
        <f t="shared" si="68"/>
        <v>1.1174724077020408E-2</v>
      </c>
      <c r="J417" s="8">
        <f t="shared" si="68"/>
        <v>2.1284592160154343E-2</v>
      </c>
      <c r="K417" s="8">
        <f t="shared" si="68"/>
        <v>5.2365859464064239E-3</v>
      </c>
      <c r="L417" s="8">
        <f t="shared" si="68"/>
        <v>3.9211756010172506E-3</v>
      </c>
      <c r="M417" s="8">
        <f t="shared" si="68"/>
        <v>2.2174060107988925E-3</v>
      </c>
      <c r="N417" s="8">
        <f t="shared" si="68"/>
        <v>0.13780489332648485</v>
      </c>
      <c r="O417" s="8">
        <f t="shared" si="68"/>
        <v>5.5247234506345293E-3</v>
      </c>
      <c r="P417" s="8">
        <f t="shared" si="68"/>
        <v>3.6656101624844971E-2</v>
      </c>
      <c r="Q417" s="8">
        <f t="shared" si="68"/>
        <v>1.4657429562907934E-3</v>
      </c>
      <c r="R417" s="8">
        <f t="shared" si="68"/>
        <v>4.6878719166155117E-2</v>
      </c>
      <c r="S417" s="8">
        <f t="shared" si="68"/>
        <v>7.3662979341793718E-3</v>
      </c>
      <c r="T417" s="8">
        <f t="shared" si="68"/>
        <v>2.2800445986745676E-3</v>
      </c>
      <c r="U417" s="8">
        <f t="shared" si="68"/>
        <v>3.6154992921839567E-2</v>
      </c>
      <c r="V417" s="8">
        <f t="shared" si="68"/>
        <v>3.1068739586334764E-3</v>
      </c>
      <c r="W417" s="8">
        <f t="shared" si="68"/>
        <v>6.2262756348420885E-3</v>
      </c>
      <c r="X417" s="8">
        <f t="shared" si="68"/>
        <v>1.0523282763113388E-3</v>
      </c>
      <c r="Y417" s="8">
        <f t="shared" si="68"/>
        <v>5.7627500845620937E-4</v>
      </c>
    </row>
    <row r="418" spans="1:25" s="1" customFormat="1" ht="5.0999999999999996" customHeight="1" x14ac:dyDescent="0.15">
      <c r="B418" s="12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s="1" customFormat="1" ht="9.9499999999999993" customHeight="1" x14ac:dyDescent="0.15">
      <c r="A419" s="3" t="s">
        <v>150</v>
      </c>
      <c r="B419" s="12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s="1" customFormat="1" ht="9.9499999999999993" customHeight="1" x14ac:dyDescent="0.15">
      <c r="B420" s="10" t="s">
        <v>138</v>
      </c>
      <c r="C420" s="4">
        <v>458</v>
      </c>
      <c r="D420" s="4">
        <v>374</v>
      </c>
      <c r="E420" s="4">
        <v>32194</v>
      </c>
      <c r="F420" s="4">
        <v>1304</v>
      </c>
      <c r="G420" s="4">
        <v>331</v>
      </c>
      <c r="H420" s="4">
        <v>693</v>
      </c>
      <c r="I420" s="4">
        <v>2152</v>
      </c>
      <c r="J420" s="4">
        <v>4592</v>
      </c>
      <c r="K420" s="4">
        <v>980</v>
      </c>
      <c r="L420" s="4">
        <v>844</v>
      </c>
      <c r="M420" s="4">
        <v>576</v>
      </c>
      <c r="N420" s="4">
        <v>11523</v>
      </c>
      <c r="O420" s="4">
        <v>536</v>
      </c>
      <c r="P420" s="4">
        <v>10128</v>
      </c>
      <c r="Q420" s="4">
        <v>250</v>
      </c>
      <c r="R420" s="4">
        <v>8053</v>
      </c>
      <c r="S420" s="4">
        <v>308</v>
      </c>
      <c r="T420" s="4">
        <v>197</v>
      </c>
      <c r="U420" s="4">
        <v>1129</v>
      </c>
      <c r="V420" s="4">
        <v>202</v>
      </c>
      <c r="W420" s="4">
        <v>256</v>
      </c>
      <c r="X420" s="4">
        <v>127</v>
      </c>
      <c r="Y420" s="4">
        <v>42</v>
      </c>
    </row>
    <row r="421" spans="1:25" s="1" customFormat="1" ht="9.9499999999999993" customHeight="1" x14ac:dyDescent="0.15">
      <c r="A421" s="6" t="s">
        <v>162</v>
      </c>
      <c r="B421" s="10"/>
      <c r="C421" s="4">
        <v>458</v>
      </c>
      <c r="D421" s="4">
        <v>374</v>
      </c>
      <c r="E421" s="4">
        <v>32194</v>
      </c>
      <c r="F421" s="4">
        <v>1304</v>
      </c>
      <c r="G421" s="4">
        <v>331</v>
      </c>
      <c r="H421" s="4">
        <v>693</v>
      </c>
      <c r="I421" s="4">
        <v>2152</v>
      </c>
      <c r="J421" s="4">
        <v>4592</v>
      </c>
      <c r="K421" s="4">
        <v>980</v>
      </c>
      <c r="L421" s="4">
        <v>844</v>
      </c>
      <c r="M421" s="4">
        <v>576</v>
      </c>
      <c r="N421" s="4">
        <v>11523</v>
      </c>
      <c r="O421" s="4">
        <v>536</v>
      </c>
      <c r="P421" s="4">
        <v>10128</v>
      </c>
      <c r="Q421" s="4">
        <v>250</v>
      </c>
      <c r="R421" s="4">
        <v>8053</v>
      </c>
      <c r="S421" s="4">
        <v>308</v>
      </c>
      <c r="T421" s="4">
        <v>197</v>
      </c>
      <c r="U421" s="4">
        <v>1129</v>
      </c>
      <c r="V421" s="4">
        <v>202</v>
      </c>
      <c r="W421" s="4">
        <v>256</v>
      </c>
      <c r="X421" s="4">
        <v>127</v>
      </c>
      <c r="Y421" s="4">
        <v>42</v>
      </c>
    </row>
    <row r="422" spans="1:25" s="7" customFormat="1" ht="9.9499999999999993" customHeight="1" x14ac:dyDescent="0.15">
      <c r="B422" s="11" t="s">
        <v>163</v>
      </c>
      <c r="C422" s="8">
        <f t="shared" ref="C422:Y422" si="69">C421/ 77258</f>
        <v>5.9281886665458593E-3</v>
      </c>
      <c r="D422" s="8">
        <f t="shared" si="69"/>
        <v>4.8409226228998941E-3</v>
      </c>
      <c r="E422" s="8">
        <f t="shared" si="69"/>
        <v>0.416707654870693</v>
      </c>
      <c r="F422" s="8">
        <f t="shared" si="69"/>
        <v>1.6878510963265939E-2</v>
      </c>
      <c r="G422" s="8">
        <f t="shared" si="69"/>
        <v>4.2843459577001737E-3</v>
      </c>
      <c r="H422" s="8">
        <f t="shared" si="69"/>
        <v>8.969944860079215E-3</v>
      </c>
      <c r="I422" s="8">
        <f t="shared" si="69"/>
        <v>2.7854720546739497E-2</v>
      </c>
      <c r="J422" s="8">
        <f t="shared" si="69"/>
        <v>5.9437210385979447E-2</v>
      </c>
      <c r="K422" s="8">
        <f t="shared" si="69"/>
        <v>1.2684770509202931E-2</v>
      </c>
      <c r="L422" s="8">
        <f t="shared" si="69"/>
        <v>1.0924435009966605E-2</v>
      </c>
      <c r="M422" s="8">
        <f t="shared" si="69"/>
        <v>7.4555385850009056E-3</v>
      </c>
      <c r="N422" s="8">
        <f t="shared" si="69"/>
        <v>0.14914960263014834</v>
      </c>
      <c r="O422" s="8">
        <f t="shared" si="69"/>
        <v>6.9377928499313986E-3</v>
      </c>
      <c r="P422" s="8">
        <f t="shared" si="69"/>
        <v>0.13109322011959926</v>
      </c>
      <c r="Q422" s="8">
        <f t="shared" si="69"/>
        <v>3.235910844184421E-3</v>
      </c>
      <c r="R422" s="8">
        <f t="shared" si="69"/>
        <v>0.10423516011286857</v>
      </c>
      <c r="S422" s="8">
        <f t="shared" si="69"/>
        <v>3.9866421600352068E-3</v>
      </c>
      <c r="T422" s="8">
        <f t="shared" si="69"/>
        <v>2.5498977452173238E-3</v>
      </c>
      <c r="U422" s="8">
        <f t="shared" si="69"/>
        <v>1.4613373372336846E-2</v>
      </c>
      <c r="V422" s="8">
        <f t="shared" si="69"/>
        <v>2.6146159621010124E-3</v>
      </c>
      <c r="W422" s="8">
        <f t="shared" si="69"/>
        <v>3.3135727044448469E-3</v>
      </c>
      <c r="X422" s="8">
        <f t="shared" si="69"/>
        <v>1.6438427088456859E-3</v>
      </c>
      <c r="Y422" s="8">
        <f t="shared" si="69"/>
        <v>5.4363302182298273E-4</v>
      </c>
    </row>
    <row r="423" spans="1:25" s="1" customFormat="1" ht="5.0999999999999996" customHeight="1" x14ac:dyDescent="0.15">
      <c r="B423" s="12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s="1" customFormat="1" ht="9.9499999999999993" customHeight="1" x14ac:dyDescent="0.15">
      <c r="A424" s="3" t="s">
        <v>151</v>
      </c>
      <c r="B424" s="12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s="1" customFormat="1" ht="9.9499999999999993" customHeight="1" x14ac:dyDescent="0.15">
      <c r="B425" s="10" t="s">
        <v>138</v>
      </c>
      <c r="C425" s="4">
        <v>217</v>
      </c>
      <c r="D425" s="4">
        <v>257</v>
      </c>
      <c r="E425" s="4">
        <v>21235</v>
      </c>
      <c r="F425" s="4">
        <v>666</v>
      </c>
      <c r="G425" s="4">
        <v>175</v>
      </c>
      <c r="H425" s="4">
        <v>316</v>
      </c>
      <c r="I425" s="4">
        <v>2218</v>
      </c>
      <c r="J425" s="4">
        <v>3789</v>
      </c>
      <c r="K425" s="4">
        <v>540</v>
      </c>
      <c r="L425" s="4">
        <v>457</v>
      </c>
      <c r="M425" s="4">
        <v>378</v>
      </c>
      <c r="N425" s="4">
        <v>10950</v>
      </c>
      <c r="O425" s="4">
        <v>624</v>
      </c>
      <c r="P425" s="4">
        <v>2044</v>
      </c>
      <c r="Q425" s="4">
        <v>124</v>
      </c>
      <c r="R425" s="4">
        <v>7142</v>
      </c>
      <c r="S425" s="4">
        <v>179</v>
      </c>
      <c r="T425" s="4">
        <v>109</v>
      </c>
      <c r="U425" s="4">
        <v>406</v>
      </c>
      <c r="V425" s="4">
        <v>123</v>
      </c>
      <c r="W425" s="4">
        <v>130</v>
      </c>
      <c r="X425" s="4">
        <v>60</v>
      </c>
      <c r="Y425" s="4">
        <v>19</v>
      </c>
    </row>
    <row r="426" spans="1:25" s="1" customFormat="1" ht="9.9499999999999993" customHeight="1" x14ac:dyDescent="0.15">
      <c r="B426" s="10" t="s">
        <v>112</v>
      </c>
      <c r="C426" s="4">
        <v>330</v>
      </c>
      <c r="D426" s="4">
        <v>241</v>
      </c>
      <c r="E426" s="4">
        <v>18062</v>
      </c>
      <c r="F426" s="4">
        <v>852</v>
      </c>
      <c r="G426" s="4">
        <v>107</v>
      </c>
      <c r="H426" s="4">
        <v>342</v>
      </c>
      <c r="I426" s="4">
        <v>2641</v>
      </c>
      <c r="J426" s="4">
        <v>1603</v>
      </c>
      <c r="K426" s="4">
        <v>1600</v>
      </c>
      <c r="L426" s="4">
        <v>593</v>
      </c>
      <c r="M426" s="4">
        <v>320</v>
      </c>
      <c r="N426" s="4">
        <v>12990</v>
      </c>
      <c r="O426" s="4">
        <v>942</v>
      </c>
      <c r="P426" s="4">
        <v>3489</v>
      </c>
      <c r="Q426" s="4">
        <v>184</v>
      </c>
      <c r="R426" s="4">
        <v>7965</v>
      </c>
      <c r="S426" s="4">
        <v>192</v>
      </c>
      <c r="T426" s="4">
        <v>115</v>
      </c>
      <c r="U426" s="4">
        <v>403</v>
      </c>
      <c r="V426" s="4">
        <v>176</v>
      </c>
      <c r="W426" s="4">
        <v>203</v>
      </c>
      <c r="X426" s="4">
        <v>101</v>
      </c>
      <c r="Y426" s="4">
        <v>25</v>
      </c>
    </row>
    <row r="427" spans="1:25" s="1" customFormat="1" ht="9.9499999999999993" customHeight="1" x14ac:dyDescent="0.15">
      <c r="A427" s="6" t="s">
        <v>162</v>
      </c>
      <c r="B427" s="10"/>
      <c r="C427" s="4">
        <v>547</v>
      </c>
      <c r="D427" s="4">
        <v>498</v>
      </c>
      <c r="E427" s="4">
        <v>39297</v>
      </c>
      <c r="F427" s="4">
        <v>1518</v>
      </c>
      <c r="G427" s="4">
        <v>282</v>
      </c>
      <c r="H427" s="4">
        <v>658</v>
      </c>
      <c r="I427" s="4">
        <v>4859</v>
      </c>
      <c r="J427" s="4">
        <v>5392</v>
      </c>
      <c r="K427" s="4">
        <v>2140</v>
      </c>
      <c r="L427" s="4">
        <v>1050</v>
      </c>
      <c r="M427" s="4">
        <v>698</v>
      </c>
      <c r="N427" s="4">
        <v>23940</v>
      </c>
      <c r="O427" s="4">
        <v>1566</v>
      </c>
      <c r="P427" s="4">
        <v>5533</v>
      </c>
      <c r="Q427" s="4">
        <v>308</v>
      </c>
      <c r="R427" s="4">
        <v>15107</v>
      </c>
      <c r="S427" s="4">
        <v>371</v>
      </c>
      <c r="T427" s="4">
        <v>224</v>
      </c>
      <c r="U427" s="4">
        <v>809</v>
      </c>
      <c r="V427" s="4">
        <v>299</v>
      </c>
      <c r="W427" s="4">
        <v>333</v>
      </c>
      <c r="X427" s="4">
        <v>161</v>
      </c>
      <c r="Y427" s="4">
        <v>44</v>
      </c>
    </row>
    <row r="428" spans="1:25" s="7" customFormat="1" ht="9.9499999999999993" customHeight="1" x14ac:dyDescent="0.15">
      <c r="B428" s="11" t="s">
        <v>163</v>
      </c>
      <c r="C428" s="8">
        <f t="shared" ref="C428:Y428" si="70">C427/ 105634</f>
        <v>5.1782570005869319E-3</v>
      </c>
      <c r="D428" s="8">
        <f t="shared" si="70"/>
        <v>4.7143911998030934E-3</v>
      </c>
      <c r="E428" s="8">
        <f t="shared" si="70"/>
        <v>0.37201090557964289</v>
      </c>
      <c r="F428" s="8">
        <f t="shared" si="70"/>
        <v>1.4370373175303406E-2</v>
      </c>
      <c r="G428" s="8">
        <f t="shared" si="70"/>
        <v>2.6695950167559689E-3</v>
      </c>
      <c r="H428" s="8">
        <f t="shared" si="70"/>
        <v>6.22905503909726E-3</v>
      </c>
      <c r="I428" s="8">
        <f t="shared" si="70"/>
        <v>4.5998447469564725E-2</v>
      </c>
      <c r="J428" s="8">
        <f t="shared" si="70"/>
        <v>5.1044171384213417E-2</v>
      </c>
      <c r="K428" s="8">
        <f t="shared" si="70"/>
        <v>2.0258628850559478E-2</v>
      </c>
      <c r="L428" s="8">
        <f t="shared" si="70"/>
        <v>9.9399814453679687E-3</v>
      </c>
      <c r="M428" s="8">
        <f t="shared" si="70"/>
        <v>6.6077209989208021E-3</v>
      </c>
      <c r="N428" s="8">
        <f t="shared" si="70"/>
        <v>0.22663157695438968</v>
      </c>
      <c r="O428" s="8">
        <f t="shared" si="70"/>
        <v>1.4824772327091656E-2</v>
      </c>
      <c r="P428" s="8">
        <f t="shared" si="70"/>
        <v>5.2378968892591402E-2</v>
      </c>
      <c r="Q428" s="8">
        <f t="shared" si="70"/>
        <v>2.9157278906412707E-3</v>
      </c>
      <c r="R428" s="8">
        <f t="shared" si="70"/>
        <v>0.1430126663763561</v>
      </c>
      <c r="S428" s="8">
        <f t="shared" si="70"/>
        <v>3.512126777363349E-3</v>
      </c>
      <c r="T428" s="8">
        <f t="shared" si="70"/>
        <v>2.1205293750118331E-3</v>
      </c>
      <c r="U428" s="8">
        <f t="shared" si="70"/>
        <v>7.6585190374311302E-3</v>
      </c>
      <c r="V428" s="8">
        <f t="shared" si="70"/>
        <v>2.8305280496809739E-3</v>
      </c>
      <c r="W428" s="8">
        <f t="shared" si="70"/>
        <v>3.1523941155309843E-3</v>
      </c>
      <c r="X428" s="8">
        <f t="shared" si="70"/>
        <v>1.5241304882897553E-3</v>
      </c>
      <c r="Y428" s="8">
        <f t="shared" si="70"/>
        <v>4.1653255580589583E-4</v>
      </c>
    </row>
    <row r="429" spans="1:25" s="1" customFormat="1" ht="5.0999999999999996" customHeight="1" x14ac:dyDescent="0.15">
      <c r="B429" s="12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s="1" customFormat="1" ht="9.9499999999999993" customHeight="1" x14ac:dyDescent="0.15">
      <c r="A430" s="3" t="s">
        <v>152</v>
      </c>
      <c r="B430" s="12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s="1" customFormat="1" ht="9.9499999999999993" customHeight="1" x14ac:dyDescent="0.15">
      <c r="B431" s="10" t="s">
        <v>138</v>
      </c>
      <c r="C431" s="4">
        <v>543</v>
      </c>
      <c r="D431" s="4">
        <v>711</v>
      </c>
      <c r="E431" s="4">
        <v>59749</v>
      </c>
      <c r="F431" s="4">
        <v>1552</v>
      </c>
      <c r="G431" s="4">
        <v>376</v>
      </c>
      <c r="H431" s="4">
        <v>745</v>
      </c>
      <c r="I431" s="4">
        <v>5890</v>
      </c>
      <c r="J431" s="4">
        <v>9891</v>
      </c>
      <c r="K431" s="4">
        <v>1764</v>
      </c>
      <c r="L431" s="4">
        <v>1473</v>
      </c>
      <c r="M431" s="4">
        <v>956</v>
      </c>
      <c r="N431" s="4">
        <v>27505</v>
      </c>
      <c r="O431" s="4">
        <v>2792</v>
      </c>
      <c r="P431" s="4">
        <v>4538</v>
      </c>
      <c r="Q431" s="4">
        <v>334</v>
      </c>
      <c r="R431" s="4">
        <v>15849</v>
      </c>
      <c r="S431" s="4">
        <v>447</v>
      </c>
      <c r="T431" s="4">
        <v>348</v>
      </c>
      <c r="U431" s="4">
        <v>821</v>
      </c>
      <c r="V431" s="4">
        <v>313</v>
      </c>
      <c r="W431" s="4">
        <v>296</v>
      </c>
      <c r="X431" s="4">
        <v>159</v>
      </c>
      <c r="Y431" s="4">
        <v>73</v>
      </c>
    </row>
    <row r="432" spans="1:25" s="1" customFormat="1" ht="9.9499999999999993" customHeight="1" x14ac:dyDescent="0.15">
      <c r="A432" s="6" t="s">
        <v>162</v>
      </c>
      <c r="B432" s="10"/>
      <c r="C432" s="4">
        <v>543</v>
      </c>
      <c r="D432" s="4">
        <v>711</v>
      </c>
      <c r="E432" s="4">
        <v>59749</v>
      </c>
      <c r="F432" s="4">
        <v>1552</v>
      </c>
      <c r="G432" s="4">
        <v>376</v>
      </c>
      <c r="H432" s="4">
        <v>745</v>
      </c>
      <c r="I432" s="4">
        <v>5890</v>
      </c>
      <c r="J432" s="4">
        <v>9891</v>
      </c>
      <c r="K432" s="4">
        <v>1764</v>
      </c>
      <c r="L432" s="4">
        <v>1473</v>
      </c>
      <c r="M432" s="4">
        <v>956</v>
      </c>
      <c r="N432" s="4">
        <v>27505</v>
      </c>
      <c r="O432" s="4">
        <v>2792</v>
      </c>
      <c r="P432" s="4">
        <v>4538</v>
      </c>
      <c r="Q432" s="4">
        <v>334</v>
      </c>
      <c r="R432" s="4">
        <v>15849</v>
      </c>
      <c r="S432" s="4">
        <v>447</v>
      </c>
      <c r="T432" s="4">
        <v>348</v>
      </c>
      <c r="U432" s="4">
        <v>821</v>
      </c>
      <c r="V432" s="4">
        <v>313</v>
      </c>
      <c r="W432" s="4">
        <v>296</v>
      </c>
      <c r="X432" s="4">
        <v>159</v>
      </c>
      <c r="Y432" s="4">
        <v>73</v>
      </c>
    </row>
    <row r="433" spans="1:25" s="7" customFormat="1" ht="9.9499999999999993" customHeight="1" x14ac:dyDescent="0.15">
      <c r="B433" s="11" t="s">
        <v>163</v>
      </c>
      <c r="C433" s="8">
        <f t="shared" ref="C433:Y433" si="71">C432/ 137132</f>
        <v>3.9596884753376306E-3</v>
      </c>
      <c r="D433" s="8">
        <f t="shared" si="71"/>
        <v>5.1847854621824225E-3</v>
      </c>
      <c r="E433" s="8">
        <f t="shared" si="71"/>
        <v>0.43570428492255636</v>
      </c>
      <c r="F433" s="8">
        <f t="shared" si="71"/>
        <v>1.1317562640375697E-2</v>
      </c>
      <c r="G433" s="8">
        <f t="shared" si="71"/>
        <v>2.7418837324621531E-3</v>
      </c>
      <c r="H433" s="8">
        <f t="shared" si="71"/>
        <v>5.4327217571391072E-3</v>
      </c>
      <c r="I433" s="8">
        <f t="shared" si="71"/>
        <v>4.2951316979260856E-2</v>
      </c>
      <c r="J433" s="8">
        <f t="shared" si="71"/>
        <v>7.2127585100487127E-2</v>
      </c>
      <c r="K433" s="8">
        <f t="shared" si="71"/>
        <v>1.2863518361870314E-2</v>
      </c>
      <c r="L433" s="8">
        <f t="shared" si="71"/>
        <v>1.0741475366799872E-2</v>
      </c>
      <c r="M433" s="8">
        <f t="shared" si="71"/>
        <v>6.9713852346644112E-3</v>
      </c>
      <c r="N433" s="8">
        <f t="shared" si="71"/>
        <v>0.2005731703759881</v>
      </c>
      <c r="O433" s="8">
        <f t="shared" si="71"/>
        <v>2.0359945162325352E-2</v>
      </c>
      <c r="P433" s="8">
        <f t="shared" si="71"/>
        <v>3.3092203132748008E-2</v>
      </c>
      <c r="Q433" s="8">
        <f t="shared" si="71"/>
        <v>2.4356094857509551E-3</v>
      </c>
      <c r="R433" s="8">
        <f t="shared" si="71"/>
        <v>0.11557477466966135</v>
      </c>
      <c r="S433" s="8">
        <f t="shared" si="71"/>
        <v>3.2596330542834641E-3</v>
      </c>
      <c r="T433" s="8">
        <f t="shared" si="71"/>
        <v>2.5377009013213547E-3</v>
      </c>
      <c r="U433" s="8">
        <f t="shared" si="71"/>
        <v>5.9869322988069891E-3</v>
      </c>
      <c r="V433" s="8">
        <f t="shared" si="71"/>
        <v>2.2824723623953561E-3</v>
      </c>
      <c r="W433" s="8">
        <f t="shared" si="71"/>
        <v>2.1585042149170142E-3</v>
      </c>
      <c r="X433" s="8">
        <f t="shared" si="71"/>
        <v>1.1594667911209637E-3</v>
      </c>
      <c r="Y433" s="8">
        <f t="shared" si="71"/>
        <v>5.3233380975993929E-4</v>
      </c>
    </row>
    <row r="434" spans="1:25" s="1" customFormat="1" ht="5.0999999999999996" customHeight="1" x14ac:dyDescent="0.15">
      <c r="B434" s="12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s="1" customFormat="1" ht="9.9499999999999993" customHeight="1" x14ac:dyDescent="0.15">
      <c r="A435" s="3" t="s">
        <v>153</v>
      </c>
      <c r="B435" s="12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s="1" customFormat="1" ht="9.9499999999999993" customHeight="1" x14ac:dyDescent="0.15">
      <c r="B436" s="10" t="s">
        <v>138</v>
      </c>
      <c r="C436" s="4">
        <v>663</v>
      </c>
      <c r="D436" s="4">
        <v>503</v>
      </c>
      <c r="E436" s="4">
        <v>42020</v>
      </c>
      <c r="F436" s="4">
        <v>1528</v>
      </c>
      <c r="G436" s="4">
        <v>667</v>
      </c>
      <c r="H436" s="4">
        <v>709</v>
      </c>
      <c r="I436" s="4">
        <v>2575</v>
      </c>
      <c r="J436" s="4">
        <v>2772</v>
      </c>
      <c r="K436" s="4">
        <v>821</v>
      </c>
      <c r="L436" s="4">
        <v>1068</v>
      </c>
      <c r="M436" s="4">
        <v>438</v>
      </c>
      <c r="N436" s="4">
        <v>12020</v>
      </c>
      <c r="O436" s="4">
        <v>1131</v>
      </c>
      <c r="P436" s="4">
        <v>2285</v>
      </c>
      <c r="Q436" s="4">
        <v>192</v>
      </c>
      <c r="R436" s="4">
        <v>8653</v>
      </c>
      <c r="S436" s="4">
        <v>425</v>
      </c>
      <c r="T436" s="4">
        <v>249</v>
      </c>
      <c r="U436" s="4">
        <v>911</v>
      </c>
      <c r="V436" s="4">
        <v>240</v>
      </c>
      <c r="W436" s="4">
        <v>255</v>
      </c>
      <c r="X436" s="4">
        <v>103</v>
      </c>
      <c r="Y436" s="4">
        <v>39</v>
      </c>
    </row>
    <row r="437" spans="1:25" s="1" customFormat="1" ht="9.9499999999999993" customHeight="1" x14ac:dyDescent="0.15">
      <c r="A437" s="6" t="s">
        <v>162</v>
      </c>
      <c r="B437" s="10"/>
      <c r="C437" s="4">
        <v>663</v>
      </c>
      <c r="D437" s="4">
        <v>503</v>
      </c>
      <c r="E437" s="4">
        <v>42020</v>
      </c>
      <c r="F437" s="4">
        <v>1528</v>
      </c>
      <c r="G437" s="4">
        <v>667</v>
      </c>
      <c r="H437" s="4">
        <v>709</v>
      </c>
      <c r="I437" s="4">
        <v>2575</v>
      </c>
      <c r="J437" s="4">
        <v>2772</v>
      </c>
      <c r="K437" s="4">
        <v>821</v>
      </c>
      <c r="L437" s="4">
        <v>1068</v>
      </c>
      <c r="M437" s="4">
        <v>438</v>
      </c>
      <c r="N437" s="4">
        <v>12020</v>
      </c>
      <c r="O437" s="4">
        <v>1131</v>
      </c>
      <c r="P437" s="4">
        <v>2285</v>
      </c>
      <c r="Q437" s="4">
        <v>192</v>
      </c>
      <c r="R437" s="4">
        <v>8653</v>
      </c>
      <c r="S437" s="4">
        <v>425</v>
      </c>
      <c r="T437" s="4">
        <v>249</v>
      </c>
      <c r="U437" s="4">
        <v>911</v>
      </c>
      <c r="V437" s="4">
        <v>240</v>
      </c>
      <c r="W437" s="4">
        <v>255</v>
      </c>
      <c r="X437" s="4">
        <v>103</v>
      </c>
      <c r="Y437" s="4">
        <v>39</v>
      </c>
    </row>
    <row r="438" spans="1:25" s="7" customFormat="1" ht="9.9499999999999993" customHeight="1" x14ac:dyDescent="0.15">
      <c r="B438" s="11" t="s">
        <v>163</v>
      </c>
      <c r="C438" s="8">
        <f t="shared" ref="C438:Y438" si="72">C437/ 80276</f>
        <v>8.2590064278240064E-3</v>
      </c>
      <c r="D438" s="8">
        <f t="shared" si="72"/>
        <v>6.2658827046688922E-3</v>
      </c>
      <c r="E438" s="8">
        <f t="shared" si="72"/>
        <v>0.523444117793612</v>
      </c>
      <c r="F438" s="8">
        <f t="shared" si="72"/>
        <v>1.9034331556131347E-2</v>
      </c>
      <c r="G438" s="8">
        <f t="shared" si="72"/>
        <v>8.3088345209028844E-3</v>
      </c>
      <c r="H438" s="8">
        <f t="shared" si="72"/>
        <v>8.8320294982311021E-3</v>
      </c>
      <c r="I438" s="8">
        <f t="shared" si="72"/>
        <v>3.2076834919527633E-2</v>
      </c>
      <c r="J438" s="8">
        <f t="shared" si="72"/>
        <v>3.4530868503662368E-2</v>
      </c>
      <c r="K438" s="8">
        <f t="shared" si="72"/>
        <v>1.0227216104439683E-2</v>
      </c>
      <c r="L438" s="8">
        <f t="shared" si="72"/>
        <v>1.3304100852060392E-2</v>
      </c>
      <c r="M438" s="8">
        <f t="shared" si="72"/>
        <v>5.4561761921371266E-3</v>
      </c>
      <c r="N438" s="8">
        <f t="shared" si="72"/>
        <v>0.149733419702028</v>
      </c>
      <c r="O438" s="8">
        <f t="shared" si="72"/>
        <v>1.4088893318052718E-2</v>
      </c>
      <c r="P438" s="8">
        <f t="shared" si="72"/>
        <v>2.8464298171308983E-2</v>
      </c>
      <c r="Q438" s="8">
        <f t="shared" si="72"/>
        <v>2.3917484677861379E-3</v>
      </c>
      <c r="R438" s="8">
        <f t="shared" si="72"/>
        <v>0.10779062235288256</v>
      </c>
      <c r="S438" s="8">
        <f t="shared" si="72"/>
        <v>5.2942348896307737E-3</v>
      </c>
      <c r="T438" s="8">
        <f t="shared" si="72"/>
        <v>3.1017987941601476E-3</v>
      </c>
      <c r="U438" s="8">
        <f t="shared" si="72"/>
        <v>1.1348348198714435E-2</v>
      </c>
      <c r="V438" s="8">
        <f t="shared" si="72"/>
        <v>2.9896855847326722E-3</v>
      </c>
      <c r="W438" s="8">
        <f t="shared" si="72"/>
        <v>3.1765409337784641E-3</v>
      </c>
      <c r="X438" s="8">
        <f t="shared" si="72"/>
        <v>1.2830733967811052E-3</v>
      </c>
      <c r="Y438" s="8">
        <f t="shared" si="72"/>
        <v>4.8582390751905922E-4</v>
      </c>
    </row>
    <row r="439" spans="1:25" s="1" customFormat="1" ht="5.0999999999999996" customHeight="1" x14ac:dyDescent="0.15">
      <c r="B439" s="12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s="1" customFormat="1" ht="9.9499999999999993" customHeight="1" x14ac:dyDescent="0.15">
      <c r="A440" s="3" t="s">
        <v>155</v>
      </c>
      <c r="B440" s="12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s="1" customFormat="1" ht="9.9499999999999993" customHeight="1" x14ac:dyDescent="0.15">
      <c r="B441" s="10" t="s">
        <v>138</v>
      </c>
      <c r="C441" s="4">
        <v>240</v>
      </c>
      <c r="D441" s="4">
        <v>327</v>
      </c>
      <c r="E441" s="4">
        <v>23000</v>
      </c>
      <c r="F441" s="4">
        <v>785</v>
      </c>
      <c r="G441" s="4">
        <v>314</v>
      </c>
      <c r="H441" s="4">
        <v>382</v>
      </c>
      <c r="I441" s="4">
        <v>2589</v>
      </c>
      <c r="J441" s="4">
        <v>4459</v>
      </c>
      <c r="K441" s="4">
        <v>956</v>
      </c>
      <c r="L441" s="4">
        <v>591</v>
      </c>
      <c r="M441" s="4">
        <v>472</v>
      </c>
      <c r="N441" s="4">
        <v>11854</v>
      </c>
      <c r="O441" s="4">
        <v>141</v>
      </c>
      <c r="P441" s="4">
        <v>1715</v>
      </c>
      <c r="Q441" s="4">
        <v>174</v>
      </c>
      <c r="R441" s="4">
        <v>7992</v>
      </c>
      <c r="S441" s="4">
        <v>174</v>
      </c>
      <c r="T441" s="4">
        <v>156</v>
      </c>
      <c r="U441" s="4">
        <v>275</v>
      </c>
      <c r="V441" s="4">
        <v>115</v>
      </c>
      <c r="W441" s="4">
        <v>132</v>
      </c>
      <c r="X441" s="4">
        <v>85</v>
      </c>
      <c r="Y441" s="4">
        <v>20</v>
      </c>
    </row>
    <row r="442" spans="1:25" s="1" customFormat="1" ht="9.9499999999999993" customHeight="1" x14ac:dyDescent="0.15">
      <c r="B442" s="10" t="s">
        <v>154</v>
      </c>
      <c r="C442" s="4">
        <v>543</v>
      </c>
      <c r="D442" s="4">
        <v>412</v>
      </c>
      <c r="E442" s="4">
        <v>24963</v>
      </c>
      <c r="F442" s="4">
        <v>1374</v>
      </c>
      <c r="G442" s="4">
        <v>524</v>
      </c>
      <c r="H442" s="4">
        <v>558</v>
      </c>
      <c r="I442" s="4">
        <v>2164</v>
      </c>
      <c r="J442" s="4">
        <v>1785</v>
      </c>
      <c r="K442" s="4">
        <v>1124</v>
      </c>
      <c r="L442" s="4">
        <v>778</v>
      </c>
      <c r="M442" s="4">
        <v>404</v>
      </c>
      <c r="N442" s="4">
        <v>11041</v>
      </c>
      <c r="O442" s="4">
        <v>124</v>
      </c>
      <c r="P442" s="4">
        <v>1894</v>
      </c>
      <c r="Q442" s="4">
        <v>214</v>
      </c>
      <c r="R442" s="4">
        <v>6029</v>
      </c>
      <c r="S442" s="4">
        <v>319</v>
      </c>
      <c r="T442" s="4">
        <v>240</v>
      </c>
      <c r="U442" s="4">
        <v>305</v>
      </c>
      <c r="V442" s="4">
        <v>267</v>
      </c>
      <c r="W442" s="4">
        <v>274</v>
      </c>
      <c r="X442" s="4">
        <v>90</v>
      </c>
      <c r="Y442" s="4">
        <v>37</v>
      </c>
    </row>
    <row r="443" spans="1:25" s="1" customFormat="1" ht="9.9499999999999993" customHeight="1" x14ac:dyDescent="0.15">
      <c r="A443" s="6" t="s">
        <v>162</v>
      </c>
      <c r="B443" s="10"/>
      <c r="C443" s="4">
        <v>783</v>
      </c>
      <c r="D443" s="4">
        <v>739</v>
      </c>
      <c r="E443" s="4">
        <v>47963</v>
      </c>
      <c r="F443" s="4">
        <v>2159</v>
      </c>
      <c r="G443" s="4">
        <v>838</v>
      </c>
      <c r="H443" s="4">
        <v>940</v>
      </c>
      <c r="I443" s="4">
        <v>4753</v>
      </c>
      <c r="J443" s="4">
        <v>6244</v>
      </c>
      <c r="K443" s="4">
        <v>2080</v>
      </c>
      <c r="L443" s="4">
        <v>1369</v>
      </c>
      <c r="M443" s="4">
        <v>876</v>
      </c>
      <c r="N443" s="4">
        <v>22895</v>
      </c>
      <c r="O443" s="4">
        <v>265</v>
      </c>
      <c r="P443" s="4">
        <v>3609</v>
      </c>
      <c r="Q443" s="4">
        <v>388</v>
      </c>
      <c r="R443" s="4">
        <v>14021</v>
      </c>
      <c r="S443" s="4">
        <v>493</v>
      </c>
      <c r="T443" s="4">
        <v>396</v>
      </c>
      <c r="U443" s="4">
        <v>580</v>
      </c>
      <c r="V443" s="4">
        <v>382</v>
      </c>
      <c r="W443" s="4">
        <v>406</v>
      </c>
      <c r="X443" s="4">
        <v>175</v>
      </c>
      <c r="Y443" s="4">
        <v>57</v>
      </c>
    </row>
    <row r="444" spans="1:25" s="7" customFormat="1" ht="9.9499999999999993" customHeight="1" x14ac:dyDescent="0.15">
      <c r="B444" s="11" t="s">
        <v>163</v>
      </c>
      <c r="C444" s="8">
        <f t="shared" ref="C444:Y444" si="73">C443/ 112412</f>
        <v>6.9654485286268367E-3</v>
      </c>
      <c r="D444" s="8">
        <f t="shared" si="73"/>
        <v>6.5740312422161336E-3</v>
      </c>
      <c r="E444" s="8">
        <f t="shared" si="73"/>
        <v>0.42667152972992206</v>
      </c>
      <c r="F444" s="8">
        <f t="shared" si="73"/>
        <v>1.9206134576379746E-2</v>
      </c>
      <c r="G444" s="8">
        <f t="shared" si="73"/>
        <v>7.4547201366402163E-3</v>
      </c>
      <c r="H444" s="8">
        <f t="shared" si="73"/>
        <v>8.3620965733195753E-3</v>
      </c>
      <c r="I444" s="8">
        <f t="shared" si="73"/>
        <v>4.2281962779774404E-2</v>
      </c>
      <c r="J444" s="8">
        <f t="shared" si="73"/>
        <v>5.5545671280646192E-2</v>
      </c>
      <c r="K444" s="8">
        <f t="shared" si="73"/>
        <v>1.8503362630324163E-2</v>
      </c>
      <c r="L444" s="8">
        <f t="shared" si="73"/>
        <v>1.2178415115823934E-2</v>
      </c>
      <c r="M444" s="8">
        <f t="shared" si="73"/>
        <v>7.7927623385403693E-3</v>
      </c>
      <c r="N444" s="8">
        <f t="shared" si="73"/>
        <v>0.2036704266448422</v>
      </c>
      <c r="O444" s="8">
        <f t="shared" si="73"/>
        <v>2.3573995658826459E-3</v>
      </c>
      <c r="P444" s="8">
        <f t="shared" si="73"/>
        <v>3.2105113333096111E-2</v>
      </c>
      <c r="Q444" s="8">
        <f t="shared" si="73"/>
        <v>3.4515887983489306E-3</v>
      </c>
      <c r="R444" s="8">
        <f t="shared" si="73"/>
        <v>0.12472867665373803</v>
      </c>
      <c r="S444" s="8">
        <f t="shared" si="73"/>
        <v>4.3856527772835642E-3</v>
      </c>
      <c r="T444" s="8">
        <f t="shared" si="73"/>
        <v>3.5227555776963316E-3</v>
      </c>
      <c r="U444" s="8">
        <f t="shared" si="73"/>
        <v>5.1595915026865459E-3</v>
      </c>
      <c r="V444" s="8">
        <f t="shared" si="73"/>
        <v>3.3982137138383801E-3</v>
      </c>
      <c r="W444" s="8">
        <f t="shared" si="73"/>
        <v>3.6117140518805821E-3</v>
      </c>
      <c r="X444" s="8">
        <f t="shared" si="73"/>
        <v>1.5567732982243888E-3</v>
      </c>
      <c r="Y444" s="8">
        <f t="shared" si="73"/>
        <v>5.0706330285022947E-4</v>
      </c>
    </row>
    <row r="445" spans="1:25" s="1" customFormat="1" ht="5.0999999999999996" customHeight="1" x14ac:dyDescent="0.15">
      <c r="B445" s="12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s="1" customFormat="1" ht="9.9499999999999993" customHeight="1" x14ac:dyDescent="0.15">
      <c r="A446" s="3" t="s">
        <v>156</v>
      </c>
      <c r="B446" s="12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s="1" customFormat="1" ht="9.9499999999999993" customHeight="1" x14ac:dyDescent="0.15">
      <c r="B447" s="10" t="s">
        <v>154</v>
      </c>
      <c r="C447" s="4">
        <v>796</v>
      </c>
      <c r="D447" s="4">
        <v>653</v>
      </c>
      <c r="E447" s="4">
        <v>39699</v>
      </c>
      <c r="F447" s="4">
        <v>2431</v>
      </c>
      <c r="G447" s="4">
        <v>315</v>
      </c>
      <c r="H447" s="4">
        <v>1023</v>
      </c>
      <c r="I447" s="4">
        <v>4129</v>
      </c>
      <c r="J447" s="4">
        <v>9822</v>
      </c>
      <c r="K447" s="4">
        <v>2376</v>
      </c>
      <c r="L447" s="4">
        <v>1505</v>
      </c>
      <c r="M447" s="4">
        <v>767</v>
      </c>
      <c r="N447" s="4">
        <v>32312</v>
      </c>
      <c r="O447" s="4">
        <v>224</v>
      </c>
      <c r="P447" s="4">
        <v>4231</v>
      </c>
      <c r="Q447" s="4">
        <v>354</v>
      </c>
      <c r="R447" s="4">
        <v>12913</v>
      </c>
      <c r="S447" s="4">
        <v>468</v>
      </c>
      <c r="T447" s="4">
        <v>408</v>
      </c>
      <c r="U447" s="4">
        <v>451</v>
      </c>
      <c r="V447" s="4">
        <v>406</v>
      </c>
      <c r="W447" s="4">
        <v>451</v>
      </c>
      <c r="X447" s="4">
        <v>179</v>
      </c>
      <c r="Y447" s="4">
        <v>58</v>
      </c>
    </row>
    <row r="448" spans="1:25" s="1" customFormat="1" ht="9.9499999999999993" customHeight="1" x14ac:dyDescent="0.15">
      <c r="A448" s="6" t="s">
        <v>162</v>
      </c>
      <c r="B448" s="10"/>
      <c r="C448" s="4">
        <v>796</v>
      </c>
      <c r="D448" s="4">
        <v>653</v>
      </c>
      <c r="E448" s="4">
        <v>39699</v>
      </c>
      <c r="F448" s="4">
        <v>2431</v>
      </c>
      <c r="G448" s="4">
        <v>315</v>
      </c>
      <c r="H448" s="4">
        <v>1023</v>
      </c>
      <c r="I448" s="4">
        <v>4129</v>
      </c>
      <c r="J448" s="4">
        <v>9822</v>
      </c>
      <c r="K448" s="4">
        <v>2376</v>
      </c>
      <c r="L448" s="4">
        <v>1505</v>
      </c>
      <c r="M448" s="4">
        <v>767</v>
      </c>
      <c r="N448" s="4">
        <v>32312</v>
      </c>
      <c r="O448" s="4">
        <v>224</v>
      </c>
      <c r="P448" s="4">
        <v>4231</v>
      </c>
      <c r="Q448" s="4">
        <v>354</v>
      </c>
      <c r="R448" s="4">
        <v>12913</v>
      </c>
      <c r="S448" s="4">
        <v>468</v>
      </c>
      <c r="T448" s="4">
        <v>408</v>
      </c>
      <c r="U448" s="4">
        <v>451</v>
      </c>
      <c r="V448" s="4">
        <v>406</v>
      </c>
      <c r="W448" s="4">
        <v>451</v>
      </c>
      <c r="X448" s="4">
        <v>179</v>
      </c>
      <c r="Y448" s="4">
        <v>58</v>
      </c>
    </row>
    <row r="449" spans="1:25" s="7" customFormat="1" ht="9.9499999999999993" customHeight="1" x14ac:dyDescent="0.15">
      <c r="B449" s="11" t="s">
        <v>163</v>
      </c>
      <c r="C449" s="8">
        <f t="shared" ref="C449:Y449" si="74">C448/ 115985</f>
        <v>6.8629564167780313E-3</v>
      </c>
      <c r="D449" s="8">
        <f t="shared" si="74"/>
        <v>5.6300383670302191E-3</v>
      </c>
      <c r="E449" s="8">
        <f t="shared" si="74"/>
        <v>0.34227701857998877</v>
      </c>
      <c r="F449" s="8">
        <f t="shared" si="74"/>
        <v>2.0959606845712807E-2</v>
      </c>
      <c r="G449" s="8">
        <f t="shared" si="74"/>
        <v>2.7158684312626634E-3</v>
      </c>
      <c r="H449" s="8">
        <f t="shared" si="74"/>
        <v>8.8201060481958877E-3</v>
      </c>
      <c r="I449" s="8">
        <f t="shared" si="74"/>
        <v>3.5599430960900118E-2</v>
      </c>
      <c r="J449" s="8">
        <f t="shared" si="74"/>
        <v>8.4683364228132954E-2</v>
      </c>
      <c r="K449" s="8">
        <f t="shared" si="74"/>
        <v>2.0485407595809801E-2</v>
      </c>
      <c r="L449" s="8">
        <f t="shared" si="74"/>
        <v>1.2975815838254946E-2</v>
      </c>
      <c r="M449" s="8">
        <f t="shared" si="74"/>
        <v>6.6129240850109931E-3</v>
      </c>
      <c r="N449" s="8">
        <f t="shared" si="74"/>
        <v>0.27858774841574341</v>
      </c>
      <c r="O449" s="8">
        <f t="shared" si="74"/>
        <v>1.9312842177867829E-3</v>
      </c>
      <c r="P449" s="8">
        <f t="shared" si="74"/>
        <v>3.6478855024356598E-2</v>
      </c>
      <c r="Q449" s="8">
        <f t="shared" si="74"/>
        <v>3.0521188084666122E-3</v>
      </c>
      <c r="R449" s="8">
        <f t="shared" si="74"/>
        <v>0.11133336207268181</v>
      </c>
      <c r="S449" s="8">
        <f t="shared" si="74"/>
        <v>4.0350045264473857E-3</v>
      </c>
      <c r="T449" s="8">
        <f t="shared" si="74"/>
        <v>3.5176962538259258E-3</v>
      </c>
      <c r="U449" s="8">
        <f t="shared" si="74"/>
        <v>3.8884338492046386E-3</v>
      </c>
      <c r="V449" s="8">
        <f t="shared" si="74"/>
        <v>3.5004526447385436E-3</v>
      </c>
      <c r="W449" s="8">
        <f t="shared" si="74"/>
        <v>3.8884338492046386E-3</v>
      </c>
      <c r="X449" s="8">
        <f t="shared" si="74"/>
        <v>1.5433030133206881E-3</v>
      </c>
      <c r="Y449" s="8">
        <f t="shared" si="74"/>
        <v>5.0006466353407766E-4</v>
      </c>
    </row>
    <row r="450" spans="1:25" s="1" customFormat="1" ht="5.0999999999999996" customHeight="1" x14ac:dyDescent="0.15">
      <c r="B450" s="12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1" customFormat="1" ht="9.9499999999999993" customHeight="1" x14ac:dyDescent="0.15">
      <c r="A451" s="3" t="s">
        <v>157</v>
      </c>
      <c r="B451" s="12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s="1" customFormat="1" ht="9.9499999999999993" customHeight="1" x14ac:dyDescent="0.15">
      <c r="B452" s="10" t="s">
        <v>154</v>
      </c>
      <c r="C452" s="4">
        <v>965</v>
      </c>
      <c r="D452" s="4">
        <v>689</v>
      </c>
      <c r="E452" s="4">
        <v>43932</v>
      </c>
      <c r="F452" s="4">
        <v>1530</v>
      </c>
      <c r="G452" s="4">
        <v>310</v>
      </c>
      <c r="H452" s="4">
        <v>1686</v>
      </c>
      <c r="I452" s="4">
        <v>3214</v>
      </c>
      <c r="J452" s="4">
        <v>5929</v>
      </c>
      <c r="K452" s="4">
        <v>1782</v>
      </c>
      <c r="L452" s="4">
        <v>1195</v>
      </c>
      <c r="M452" s="4">
        <v>511</v>
      </c>
      <c r="N452" s="4">
        <v>21515</v>
      </c>
      <c r="O452" s="4">
        <v>206</v>
      </c>
      <c r="P452" s="4">
        <v>2260</v>
      </c>
      <c r="Q452" s="4">
        <v>289</v>
      </c>
      <c r="R452" s="4">
        <v>9117</v>
      </c>
      <c r="S452" s="4">
        <v>493</v>
      </c>
      <c r="T452" s="4">
        <v>285</v>
      </c>
      <c r="U452" s="4">
        <v>487</v>
      </c>
      <c r="V452" s="4">
        <v>420</v>
      </c>
      <c r="W452" s="4">
        <v>380</v>
      </c>
      <c r="X452" s="4">
        <v>146</v>
      </c>
      <c r="Y452" s="4">
        <v>55</v>
      </c>
    </row>
    <row r="453" spans="1:25" s="1" customFormat="1" ht="9.9499999999999993" customHeight="1" x14ac:dyDescent="0.15">
      <c r="A453" s="6" t="s">
        <v>162</v>
      </c>
      <c r="B453" s="10"/>
      <c r="C453" s="4">
        <v>965</v>
      </c>
      <c r="D453" s="4">
        <v>689</v>
      </c>
      <c r="E453" s="4">
        <v>43932</v>
      </c>
      <c r="F453" s="4">
        <v>1530</v>
      </c>
      <c r="G453" s="4">
        <v>310</v>
      </c>
      <c r="H453" s="4">
        <v>1686</v>
      </c>
      <c r="I453" s="4">
        <v>3214</v>
      </c>
      <c r="J453" s="4">
        <v>5929</v>
      </c>
      <c r="K453" s="4">
        <v>1782</v>
      </c>
      <c r="L453" s="4">
        <v>1195</v>
      </c>
      <c r="M453" s="4">
        <v>511</v>
      </c>
      <c r="N453" s="4">
        <v>21515</v>
      </c>
      <c r="O453" s="4">
        <v>206</v>
      </c>
      <c r="P453" s="4">
        <v>2260</v>
      </c>
      <c r="Q453" s="4">
        <v>289</v>
      </c>
      <c r="R453" s="4">
        <v>9117</v>
      </c>
      <c r="S453" s="4">
        <v>493</v>
      </c>
      <c r="T453" s="4">
        <v>285</v>
      </c>
      <c r="U453" s="4">
        <v>487</v>
      </c>
      <c r="V453" s="4">
        <v>420</v>
      </c>
      <c r="W453" s="4">
        <v>380</v>
      </c>
      <c r="X453" s="4">
        <v>146</v>
      </c>
      <c r="Y453" s="4">
        <v>55</v>
      </c>
    </row>
    <row r="454" spans="1:25" s="7" customFormat="1" ht="9.9499999999999993" customHeight="1" x14ac:dyDescent="0.15">
      <c r="B454" s="11" t="s">
        <v>163</v>
      </c>
      <c r="C454" s="8">
        <f t="shared" ref="C454:Y454" si="75">C453/ 97410</f>
        <v>9.9065804332204091E-3</v>
      </c>
      <c r="D454" s="8">
        <f t="shared" si="75"/>
        <v>7.073195770454779E-3</v>
      </c>
      <c r="E454" s="8">
        <f t="shared" si="75"/>
        <v>0.45100092392978136</v>
      </c>
      <c r="F454" s="8">
        <f t="shared" si="75"/>
        <v>1.5706806282722512E-2</v>
      </c>
      <c r="G454" s="8">
        <f t="shared" si="75"/>
        <v>3.1824248023816855E-3</v>
      </c>
      <c r="H454" s="8">
        <f t="shared" si="75"/>
        <v>1.7308284570372652E-2</v>
      </c>
      <c r="I454" s="8">
        <f t="shared" si="75"/>
        <v>3.2994559080176573E-2</v>
      </c>
      <c r="J454" s="8">
        <f t="shared" si="75"/>
        <v>6.0866440817164559E-2</v>
      </c>
      <c r="K454" s="8">
        <f t="shared" si="75"/>
        <v>1.8293809670465046E-2</v>
      </c>
      <c r="L454" s="8">
        <f t="shared" si="75"/>
        <v>1.2267734318858433E-2</v>
      </c>
      <c r="M454" s="8">
        <f t="shared" si="75"/>
        <v>5.2458679807001335E-3</v>
      </c>
      <c r="N454" s="8">
        <f t="shared" si="75"/>
        <v>0.22087054717174828</v>
      </c>
      <c r="O454" s="8">
        <f t="shared" si="75"/>
        <v>2.1147726106149267E-3</v>
      </c>
      <c r="P454" s="8">
        <f t="shared" si="75"/>
        <v>2.3200903398008416E-2</v>
      </c>
      <c r="Q454" s="8">
        <f t="shared" si="75"/>
        <v>2.9668411867364748E-3</v>
      </c>
      <c r="R454" s="8">
        <f t="shared" si="75"/>
        <v>9.3594086849399447E-2</v>
      </c>
      <c r="S454" s="8">
        <f t="shared" si="75"/>
        <v>5.0610820244328097E-3</v>
      </c>
      <c r="T454" s="8">
        <f t="shared" si="75"/>
        <v>2.9257776408992916E-3</v>
      </c>
      <c r="U454" s="8">
        <f t="shared" si="75"/>
        <v>4.9994867056770351E-3</v>
      </c>
      <c r="V454" s="8">
        <f t="shared" si="75"/>
        <v>4.3116723129042189E-3</v>
      </c>
      <c r="W454" s="8">
        <f t="shared" si="75"/>
        <v>3.9010368545323889E-3</v>
      </c>
      <c r="X454" s="8">
        <f t="shared" si="75"/>
        <v>1.4988194230571811E-3</v>
      </c>
      <c r="Y454" s="8">
        <f t="shared" si="75"/>
        <v>5.6462375526126682E-4</v>
      </c>
    </row>
    <row r="455" spans="1:25" s="1" customFormat="1" ht="5.0999999999999996" customHeight="1" x14ac:dyDescent="0.15">
      <c r="B455" s="12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s="1" customFormat="1" ht="9.9499999999999993" customHeight="1" x14ac:dyDescent="0.15">
      <c r="A456" s="3" t="s">
        <v>158</v>
      </c>
      <c r="B456" s="12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s="1" customFormat="1" ht="9.9499999999999993" customHeight="1" x14ac:dyDescent="0.15">
      <c r="B457" s="10" t="s">
        <v>154</v>
      </c>
      <c r="C457" s="4">
        <v>1188</v>
      </c>
      <c r="D457" s="4">
        <v>938</v>
      </c>
      <c r="E457" s="4">
        <v>72011</v>
      </c>
      <c r="F457" s="4">
        <v>1704</v>
      </c>
      <c r="G457" s="4">
        <v>323</v>
      </c>
      <c r="H457" s="4">
        <v>2480</v>
      </c>
      <c r="I457" s="4">
        <v>4449</v>
      </c>
      <c r="J457" s="4">
        <v>3762</v>
      </c>
      <c r="K457" s="4">
        <v>639</v>
      </c>
      <c r="L457" s="4">
        <v>1562</v>
      </c>
      <c r="M457" s="4">
        <v>1027</v>
      </c>
      <c r="N457" s="4">
        <v>23933</v>
      </c>
      <c r="O457" s="4">
        <v>279</v>
      </c>
      <c r="P457" s="4">
        <v>2299</v>
      </c>
      <c r="Q457" s="4">
        <v>272</v>
      </c>
      <c r="R457" s="4">
        <v>9837</v>
      </c>
      <c r="S457" s="4">
        <v>806</v>
      </c>
      <c r="T457" s="4">
        <v>450</v>
      </c>
      <c r="U457" s="4">
        <v>765</v>
      </c>
      <c r="V457" s="4">
        <v>403</v>
      </c>
      <c r="W457" s="4">
        <v>400</v>
      </c>
      <c r="X457" s="4">
        <v>178</v>
      </c>
      <c r="Y457" s="4">
        <v>45</v>
      </c>
    </row>
    <row r="458" spans="1:25" s="1" customFormat="1" ht="9.9499999999999993" customHeight="1" x14ac:dyDescent="0.15">
      <c r="A458" s="6" t="s">
        <v>162</v>
      </c>
      <c r="B458" s="10"/>
      <c r="C458" s="4">
        <v>1188</v>
      </c>
      <c r="D458" s="4">
        <v>938</v>
      </c>
      <c r="E458" s="4">
        <v>72011</v>
      </c>
      <c r="F458" s="4">
        <v>1704</v>
      </c>
      <c r="G458" s="4">
        <v>323</v>
      </c>
      <c r="H458" s="4">
        <v>2480</v>
      </c>
      <c r="I458" s="4">
        <v>4449</v>
      </c>
      <c r="J458" s="4">
        <v>3762</v>
      </c>
      <c r="K458" s="4">
        <v>639</v>
      </c>
      <c r="L458" s="4">
        <v>1562</v>
      </c>
      <c r="M458" s="4">
        <v>1027</v>
      </c>
      <c r="N458" s="4">
        <v>23933</v>
      </c>
      <c r="O458" s="4">
        <v>279</v>
      </c>
      <c r="P458" s="4">
        <v>2299</v>
      </c>
      <c r="Q458" s="4">
        <v>272</v>
      </c>
      <c r="R458" s="4">
        <v>9837</v>
      </c>
      <c r="S458" s="4">
        <v>806</v>
      </c>
      <c r="T458" s="4">
        <v>450</v>
      </c>
      <c r="U458" s="4">
        <v>765</v>
      </c>
      <c r="V458" s="4">
        <v>403</v>
      </c>
      <c r="W458" s="4">
        <v>400</v>
      </c>
      <c r="X458" s="4">
        <v>178</v>
      </c>
      <c r="Y458" s="4">
        <v>45</v>
      </c>
    </row>
    <row r="459" spans="1:25" s="7" customFormat="1" ht="9.9499999999999993" customHeight="1" x14ac:dyDescent="0.15">
      <c r="B459" s="11" t="s">
        <v>163</v>
      </c>
      <c r="C459" s="8">
        <f t="shared" ref="C459:Y459" si="76">C458/ 129756</f>
        <v>9.1556459816887082E-3</v>
      </c>
      <c r="D459" s="8">
        <f t="shared" si="76"/>
        <v>7.2289528037239124E-3</v>
      </c>
      <c r="E459" s="8">
        <f t="shared" si="76"/>
        <v>0.55497240975369155</v>
      </c>
      <c r="F459" s="8">
        <f t="shared" si="76"/>
        <v>1.3132340701008046E-2</v>
      </c>
      <c r="G459" s="8">
        <f t="shared" si="76"/>
        <v>2.4892875859305157E-3</v>
      </c>
      <c r="H459" s="8">
        <f t="shared" si="76"/>
        <v>1.9112796325410773E-2</v>
      </c>
      <c r="I459" s="8">
        <f t="shared" si="76"/>
        <v>3.4287431795061503E-2</v>
      </c>
      <c r="J459" s="8">
        <f t="shared" si="76"/>
        <v>2.8992878942014241E-2</v>
      </c>
      <c r="K459" s="8">
        <f t="shared" si="76"/>
        <v>4.9246277628780168E-3</v>
      </c>
      <c r="L459" s="8">
        <f t="shared" si="76"/>
        <v>1.2037978975924042E-2</v>
      </c>
      <c r="M459" s="8">
        <f t="shared" si="76"/>
        <v>7.9148555750793801E-3</v>
      </c>
      <c r="N459" s="8">
        <f t="shared" si="76"/>
        <v>0.18444619131292581</v>
      </c>
      <c r="O459" s="8">
        <f t="shared" si="76"/>
        <v>2.1501895866087115E-3</v>
      </c>
      <c r="P459" s="8">
        <f t="shared" si="76"/>
        <v>1.7717870464564259E-2</v>
      </c>
      <c r="Q459" s="8">
        <f t="shared" si="76"/>
        <v>2.0962421776256975E-3</v>
      </c>
      <c r="R459" s="8">
        <f t="shared" si="76"/>
        <v>7.5811523166558772E-2</v>
      </c>
      <c r="S459" s="8">
        <f t="shared" si="76"/>
        <v>6.2116588057585008E-3</v>
      </c>
      <c r="T459" s="8">
        <f t="shared" si="76"/>
        <v>3.4680477203366316E-3</v>
      </c>
      <c r="U459" s="8">
        <f t="shared" si="76"/>
        <v>5.8956811245722742E-3</v>
      </c>
      <c r="V459" s="8">
        <f t="shared" si="76"/>
        <v>3.1058294028792504E-3</v>
      </c>
      <c r="W459" s="8">
        <f t="shared" si="76"/>
        <v>3.0827090847436729E-3</v>
      </c>
      <c r="X459" s="8">
        <f t="shared" si="76"/>
        <v>1.3718055427109344E-3</v>
      </c>
      <c r="Y459" s="8">
        <f t="shared" si="76"/>
        <v>3.4680477203366316E-4</v>
      </c>
    </row>
    <row r="460" spans="1:25" s="1" customFormat="1" ht="5.0999999999999996" customHeight="1" x14ac:dyDescent="0.15">
      <c r="B460" s="12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s="1" customFormat="1" ht="9.9499999999999993" customHeight="1" x14ac:dyDescent="0.15">
      <c r="A461" s="3" t="s">
        <v>159</v>
      </c>
      <c r="B461" s="12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s="1" customFormat="1" ht="9.9499999999999993" customHeight="1" x14ac:dyDescent="0.15">
      <c r="B462" s="10" t="s">
        <v>154</v>
      </c>
      <c r="C462" s="4">
        <v>1790</v>
      </c>
      <c r="D462" s="4">
        <v>1221</v>
      </c>
      <c r="E462" s="4">
        <v>67567</v>
      </c>
      <c r="F462" s="4">
        <v>1785</v>
      </c>
      <c r="G462" s="4">
        <v>449</v>
      </c>
      <c r="H462" s="4">
        <v>937</v>
      </c>
      <c r="I462" s="4">
        <v>2779</v>
      </c>
      <c r="J462" s="4">
        <v>3094</v>
      </c>
      <c r="K462" s="4">
        <v>456</v>
      </c>
      <c r="L462" s="4">
        <v>1457</v>
      </c>
      <c r="M462" s="4">
        <v>880</v>
      </c>
      <c r="N462" s="4">
        <v>17263</v>
      </c>
      <c r="O462" s="4">
        <v>179</v>
      </c>
      <c r="P462" s="4">
        <v>2241</v>
      </c>
      <c r="Q462" s="4">
        <v>274</v>
      </c>
      <c r="R462" s="4">
        <v>7347</v>
      </c>
      <c r="S462" s="4">
        <v>966</v>
      </c>
      <c r="T462" s="4">
        <v>508</v>
      </c>
      <c r="U462" s="4">
        <v>1218</v>
      </c>
      <c r="V462" s="4">
        <v>530</v>
      </c>
      <c r="W462" s="4">
        <v>551</v>
      </c>
      <c r="X462" s="4">
        <v>175</v>
      </c>
      <c r="Y462" s="4">
        <v>79</v>
      </c>
    </row>
    <row r="463" spans="1:25" s="1" customFormat="1" ht="9.9499999999999993" customHeight="1" x14ac:dyDescent="0.15">
      <c r="A463" s="6" t="s">
        <v>162</v>
      </c>
      <c r="B463" s="10"/>
      <c r="C463" s="4">
        <v>1790</v>
      </c>
      <c r="D463" s="4">
        <v>1221</v>
      </c>
      <c r="E463" s="4">
        <v>67567</v>
      </c>
      <c r="F463" s="4">
        <v>1785</v>
      </c>
      <c r="G463" s="4">
        <v>449</v>
      </c>
      <c r="H463" s="4">
        <v>937</v>
      </c>
      <c r="I463" s="4">
        <v>2779</v>
      </c>
      <c r="J463" s="4">
        <v>3094</v>
      </c>
      <c r="K463" s="4">
        <v>456</v>
      </c>
      <c r="L463" s="4">
        <v>1457</v>
      </c>
      <c r="M463" s="4">
        <v>880</v>
      </c>
      <c r="N463" s="4">
        <v>17263</v>
      </c>
      <c r="O463" s="4">
        <v>179</v>
      </c>
      <c r="P463" s="4">
        <v>2241</v>
      </c>
      <c r="Q463" s="4">
        <v>274</v>
      </c>
      <c r="R463" s="4">
        <v>7347</v>
      </c>
      <c r="S463" s="4">
        <v>966</v>
      </c>
      <c r="T463" s="4">
        <v>508</v>
      </c>
      <c r="U463" s="4">
        <v>1218</v>
      </c>
      <c r="V463" s="4">
        <v>530</v>
      </c>
      <c r="W463" s="4">
        <v>551</v>
      </c>
      <c r="X463" s="4">
        <v>175</v>
      </c>
      <c r="Y463" s="4">
        <v>79</v>
      </c>
    </row>
    <row r="464" spans="1:25" s="7" customFormat="1" ht="9.9499999999999993" customHeight="1" x14ac:dyDescent="0.15">
      <c r="B464" s="11" t="s">
        <v>163</v>
      </c>
      <c r="C464" s="8">
        <f t="shared" ref="C464:Y464" si="77">C463/ 113760</f>
        <v>1.5734880450070324E-2</v>
      </c>
      <c r="D464" s="8">
        <f t="shared" si="77"/>
        <v>1.0733122362869198E-2</v>
      </c>
      <c r="E464" s="8">
        <f t="shared" si="77"/>
        <v>0.59394338959212378</v>
      </c>
      <c r="F464" s="8">
        <f t="shared" si="77"/>
        <v>1.5690928270042193E-2</v>
      </c>
      <c r="G464" s="8">
        <f t="shared" si="77"/>
        <v>3.9469057665260194E-3</v>
      </c>
      <c r="H464" s="8">
        <f t="shared" si="77"/>
        <v>8.2366385372714488E-3</v>
      </c>
      <c r="I464" s="8">
        <f t="shared" si="77"/>
        <v>2.4428621659634317E-2</v>
      </c>
      <c r="J464" s="8">
        <f t="shared" si="77"/>
        <v>2.719760900140647E-2</v>
      </c>
      <c r="K464" s="8">
        <f t="shared" si="77"/>
        <v>4.0084388185654008E-3</v>
      </c>
      <c r="L464" s="8">
        <f t="shared" si="77"/>
        <v>1.2807665260196905E-2</v>
      </c>
      <c r="M464" s="8">
        <f t="shared" si="77"/>
        <v>7.7355836849507739E-3</v>
      </c>
      <c r="N464" s="8">
        <f t="shared" si="77"/>
        <v>0.15174929676511956</v>
      </c>
      <c r="O464" s="8">
        <f t="shared" si="77"/>
        <v>1.5734880450070324E-3</v>
      </c>
      <c r="P464" s="8">
        <f t="shared" si="77"/>
        <v>1.9699367088607596E-2</v>
      </c>
      <c r="Q464" s="8">
        <f t="shared" si="77"/>
        <v>2.4085794655414909E-3</v>
      </c>
      <c r="R464" s="8">
        <f t="shared" si="77"/>
        <v>6.458333333333334E-2</v>
      </c>
      <c r="S464" s="8">
        <f t="shared" si="77"/>
        <v>8.4915611814345999E-3</v>
      </c>
      <c r="T464" s="8">
        <f t="shared" si="77"/>
        <v>4.4655414908579463E-3</v>
      </c>
      <c r="U464" s="8">
        <f t="shared" si="77"/>
        <v>1.0706751054852321E-2</v>
      </c>
      <c r="V464" s="8">
        <f t="shared" si="77"/>
        <v>4.658931082981716E-3</v>
      </c>
      <c r="W464" s="8">
        <f t="shared" si="77"/>
        <v>4.8435302390998592E-3</v>
      </c>
      <c r="X464" s="8">
        <f t="shared" si="77"/>
        <v>1.5383263009845288E-3</v>
      </c>
      <c r="Y464" s="8">
        <f t="shared" si="77"/>
        <v>6.9444444444444447E-4</v>
      </c>
    </row>
    <row r="465" spans="1:25" s="1" customFormat="1" ht="5.0999999999999996" customHeight="1" x14ac:dyDescent="0.15">
      <c r="B465" s="12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s="1" customFormat="1" ht="9.9499999999999993" customHeight="1" x14ac:dyDescent="0.15">
      <c r="A466" s="3" t="s">
        <v>160</v>
      </c>
      <c r="B466" s="12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s="1" customFormat="1" ht="9.9499999999999993" customHeight="1" x14ac:dyDescent="0.15">
      <c r="B467" s="10" t="s">
        <v>154</v>
      </c>
      <c r="C467" s="4">
        <v>1486</v>
      </c>
      <c r="D467" s="4">
        <v>884</v>
      </c>
      <c r="E467" s="4">
        <v>35209</v>
      </c>
      <c r="F467" s="4">
        <v>1484</v>
      </c>
      <c r="G467" s="4">
        <v>364</v>
      </c>
      <c r="H467" s="4">
        <v>641</v>
      </c>
      <c r="I467" s="4">
        <v>1890</v>
      </c>
      <c r="J467" s="4">
        <v>1567</v>
      </c>
      <c r="K467" s="4">
        <v>377</v>
      </c>
      <c r="L467" s="4">
        <v>1261</v>
      </c>
      <c r="M467" s="4">
        <v>786</v>
      </c>
      <c r="N467" s="4">
        <v>10321</v>
      </c>
      <c r="O467" s="4">
        <v>138</v>
      </c>
      <c r="P467" s="4">
        <v>1888</v>
      </c>
      <c r="Q467" s="4">
        <v>347</v>
      </c>
      <c r="R467" s="4">
        <v>4875</v>
      </c>
      <c r="S467" s="4">
        <v>417</v>
      </c>
      <c r="T467" s="4">
        <v>445</v>
      </c>
      <c r="U467" s="4">
        <v>702</v>
      </c>
      <c r="V467" s="4">
        <v>433</v>
      </c>
      <c r="W467" s="4">
        <v>631</v>
      </c>
      <c r="X467" s="4">
        <v>216</v>
      </c>
      <c r="Y467" s="4">
        <v>96</v>
      </c>
    </row>
    <row r="468" spans="1:25" s="1" customFormat="1" ht="9.9499999999999993" customHeight="1" x14ac:dyDescent="0.15">
      <c r="A468" s="6" t="s">
        <v>162</v>
      </c>
      <c r="B468" s="10"/>
      <c r="C468" s="4">
        <v>1486</v>
      </c>
      <c r="D468" s="4">
        <v>884</v>
      </c>
      <c r="E468" s="4">
        <v>35209</v>
      </c>
      <c r="F468" s="4">
        <v>1484</v>
      </c>
      <c r="G468" s="4">
        <v>364</v>
      </c>
      <c r="H468" s="4">
        <v>641</v>
      </c>
      <c r="I468" s="4">
        <v>1890</v>
      </c>
      <c r="J468" s="4">
        <v>1567</v>
      </c>
      <c r="K468" s="4">
        <v>377</v>
      </c>
      <c r="L468" s="4">
        <v>1261</v>
      </c>
      <c r="M468" s="4">
        <v>786</v>
      </c>
      <c r="N468" s="4">
        <v>10321</v>
      </c>
      <c r="O468" s="4">
        <v>138</v>
      </c>
      <c r="P468" s="4">
        <v>1888</v>
      </c>
      <c r="Q468" s="4">
        <v>347</v>
      </c>
      <c r="R468" s="4">
        <v>4875</v>
      </c>
      <c r="S468" s="4">
        <v>417</v>
      </c>
      <c r="T468" s="4">
        <v>445</v>
      </c>
      <c r="U468" s="4">
        <v>702</v>
      </c>
      <c r="V468" s="4">
        <v>433</v>
      </c>
      <c r="W468" s="4">
        <v>631</v>
      </c>
      <c r="X468" s="4">
        <v>216</v>
      </c>
      <c r="Y468" s="4">
        <v>96</v>
      </c>
    </row>
    <row r="469" spans="1:25" s="7" customFormat="1" ht="9.9499999999999993" customHeight="1" x14ac:dyDescent="0.15">
      <c r="B469" s="11" t="s">
        <v>163</v>
      </c>
      <c r="C469" s="8">
        <f t="shared" ref="C469:Y469" si="78">C468/ 66460</f>
        <v>2.2359313873006319E-2</v>
      </c>
      <c r="D469" s="8">
        <f t="shared" si="78"/>
        <v>1.3301233824857057E-2</v>
      </c>
      <c r="E469" s="8">
        <f t="shared" si="78"/>
        <v>0.52977730965994585</v>
      </c>
      <c r="F469" s="8">
        <f t="shared" si="78"/>
        <v>2.232922058380981E-2</v>
      </c>
      <c r="G469" s="8">
        <f t="shared" si="78"/>
        <v>5.4769786337646705E-3</v>
      </c>
      <c r="H469" s="8">
        <f t="shared" si="78"/>
        <v>9.6448991874811922E-3</v>
      </c>
      <c r="I469" s="8">
        <f t="shared" si="78"/>
        <v>2.8438158290701173E-2</v>
      </c>
      <c r="J469" s="8">
        <f t="shared" si="78"/>
        <v>2.3578092085464943E-2</v>
      </c>
      <c r="K469" s="8">
        <f t="shared" si="78"/>
        <v>5.67258501354198E-3</v>
      </c>
      <c r="L469" s="8">
        <f t="shared" si="78"/>
        <v>1.8973818838399038E-2</v>
      </c>
      <c r="M469" s="8">
        <f t="shared" si="78"/>
        <v>1.1826662654228107E-2</v>
      </c>
      <c r="N469" s="8">
        <f t="shared" si="78"/>
        <v>0.15529641889858561</v>
      </c>
      <c r="O469" s="8">
        <f t="shared" si="78"/>
        <v>2.0764369545591332E-3</v>
      </c>
      <c r="P469" s="8">
        <f t="shared" si="78"/>
        <v>2.8408065001504664E-2</v>
      </c>
      <c r="Q469" s="8">
        <f t="shared" si="78"/>
        <v>5.2211856755943423E-3</v>
      </c>
      <c r="R469" s="8">
        <f t="shared" si="78"/>
        <v>7.3352392416491122E-2</v>
      </c>
      <c r="S469" s="8">
        <f t="shared" si="78"/>
        <v>6.2744507974721638E-3</v>
      </c>
      <c r="T469" s="8">
        <f t="shared" si="78"/>
        <v>6.6957568462232926E-3</v>
      </c>
      <c r="U469" s="8">
        <f t="shared" si="78"/>
        <v>1.0562744507974722E-2</v>
      </c>
      <c r="V469" s="8">
        <f t="shared" si="78"/>
        <v>6.5151971110442375E-3</v>
      </c>
      <c r="W469" s="8">
        <f t="shared" si="78"/>
        <v>9.494432741498646E-3</v>
      </c>
      <c r="X469" s="8">
        <f t="shared" si="78"/>
        <v>3.2500752332229911E-3</v>
      </c>
      <c r="Y469" s="8">
        <f t="shared" si="78"/>
        <v>1.4444778814324405E-3</v>
      </c>
    </row>
    <row r="470" spans="1:25" s="1" customFormat="1" ht="5.0999999999999996" customHeight="1" x14ac:dyDescent="0.15">
      <c r="B470" s="12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s="1" customFormat="1" ht="9.9499999999999993" customHeight="1" x14ac:dyDescent="0.15">
      <c r="A471" s="3" t="s">
        <v>161</v>
      </c>
      <c r="B471" s="12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s="1" customFormat="1" ht="9.9499999999999993" customHeight="1" x14ac:dyDescent="0.15">
      <c r="B472" s="10" t="s">
        <v>154</v>
      </c>
      <c r="C472" s="4">
        <v>1357</v>
      </c>
      <c r="D472" s="4">
        <v>788</v>
      </c>
      <c r="E472" s="4">
        <v>36806</v>
      </c>
      <c r="F472" s="4">
        <v>1439</v>
      </c>
      <c r="G472" s="4">
        <v>358</v>
      </c>
      <c r="H472" s="4">
        <v>623</v>
      </c>
      <c r="I472" s="4">
        <v>2265</v>
      </c>
      <c r="J472" s="4">
        <v>2758</v>
      </c>
      <c r="K472" s="4">
        <v>389</v>
      </c>
      <c r="L472" s="4">
        <v>1249</v>
      </c>
      <c r="M472" s="4">
        <v>1040</v>
      </c>
      <c r="N472" s="4">
        <v>10037</v>
      </c>
      <c r="O472" s="4">
        <v>224</v>
      </c>
      <c r="P472" s="4">
        <v>2124</v>
      </c>
      <c r="Q472" s="4">
        <v>731</v>
      </c>
      <c r="R472" s="4">
        <v>4027</v>
      </c>
      <c r="S472" s="4">
        <v>275</v>
      </c>
      <c r="T472" s="4">
        <v>495</v>
      </c>
      <c r="U472" s="4">
        <v>466</v>
      </c>
      <c r="V472" s="4">
        <v>383</v>
      </c>
      <c r="W472" s="4">
        <v>1017</v>
      </c>
      <c r="X472" s="4">
        <v>116</v>
      </c>
      <c r="Y472" s="4">
        <v>35</v>
      </c>
    </row>
    <row r="473" spans="1:25" s="1" customFormat="1" ht="9.9499999999999993" customHeight="1" x14ac:dyDescent="0.15">
      <c r="A473" s="6" t="s">
        <v>162</v>
      </c>
      <c r="B473" s="10"/>
      <c r="C473" s="4">
        <v>1357</v>
      </c>
      <c r="D473" s="4">
        <v>788</v>
      </c>
      <c r="E473" s="4">
        <v>36806</v>
      </c>
      <c r="F473" s="4">
        <v>1439</v>
      </c>
      <c r="G473" s="4">
        <v>358</v>
      </c>
      <c r="H473" s="4">
        <v>623</v>
      </c>
      <c r="I473" s="4">
        <v>2265</v>
      </c>
      <c r="J473" s="4">
        <v>2758</v>
      </c>
      <c r="K473" s="4">
        <v>389</v>
      </c>
      <c r="L473" s="4">
        <v>1249</v>
      </c>
      <c r="M473" s="4">
        <v>1040</v>
      </c>
      <c r="N473" s="4">
        <v>10037</v>
      </c>
      <c r="O473" s="4">
        <v>224</v>
      </c>
      <c r="P473" s="4">
        <v>2124</v>
      </c>
      <c r="Q473" s="4">
        <v>731</v>
      </c>
      <c r="R473" s="4">
        <v>4027</v>
      </c>
      <c r="S473" s="4">
        <v>275</v>
      </c>
      <c r="T473" s="4">
        <v>495</v>
      </c>
      <c r="U473" s="4">
        <v>466</v>
      </c>
      <c r="V473" s="4">
        <v>383</v>
      </c>
      <c r="W473" s="4">
        <v>1017</v>
      </c>
      <c r="X473" s="4">
        <v>116</v>
      </c>
      <c r="Y473" s="4">
        <v>35</v>
      </c>
    </row>
    <row r="474" spans="1:25" s="7" customFormat="1" ht="9.9499999999999993" customHeight="1" x14ac:dyDescent="0.15">
      <c r="B474" s="11" t="s">
        <v>163</v>
      </c>
      <c r="C474" s="8">
        <f t="shared" ref="C474:Y474" si="79">C473/ 69007</f>
        <v>1.9664671699972467E-2</v>
      </c>
      <c r="D474" s="8">
        <f t="shared" si="79"/>
        <v>1.1419131392467431E-2</v>
      </c>
      <c r="E474" s="8">
        <f t="shared" si="79"/>
        <v>0.53336618024258409</v>
      </c>
      <c r="F474" s="8">
        <f t="shared" si="79"/>
        <v>2.0852956946396741E-2</v>
      </c>
      <c r="G474" s="8">
        <f t="shared" si="79"/>
        <v>5.187879490486472E-3</v>
      </c>
      <c r="H474" s="8">
        <f t="shared" si="79"/>
        <v>9.0280696161259E-3</v>
      </c>
      <c r="I474" s="8">
        <f t="shared" si="79"/>
        <v>3.2822757111597371E-2</v>
      </c>
      <c r="J474" s="8">
        <f t="shared" si="79"/>
        <v>3.9966959873636007E-2</v>
      </c>
      <c r="K474" s="8">
        <f t="shared" si="79"/>
        <v>5.6371092787688209E-3</v>
      </c>
      <c r="L474" s="8">
        <f t="shared" si="79"/>
        <v>1.8099613082730736E-2</v>
      </c>
      <c r="M474" s="8">
        <f t="shared" si="79"/>
        <v>1.5070934832698132E-2</v>
      </c>
      <c r="N474" s="8">
        <f t="shared" si="79"/>
        <v>0.14544901241902997</v>
      </c>
      <c r="O474" s="8">
        <f t="shared" si="79"/>
        <v>3.24604750242729E-3</v>
      </c>
      <c r="P474" s="8">
        <f t="shared" si="79"/>
        <v>3.0779486139087341E-2</v>
      </c>
      <c r="Q474" s="8">
        <f t="shared" si="79"/>
        <v>1.0593128233367629E-2</v>
      </c>
      <c r="R474" s="8">
        <f t="shared" si="79"/>
        <v>5.8356398626226325E-2</v>
      </c>
      <c r="S474" s="8">
        <f t="shared" si="79"/>
        <v>3.9851029605692178E-3</v>
      </c>
      <c r="T474" s="8">
        <f t="shared" si="79"/>
        <v>7.1731853290245918E-3</v>
      </c>
      <c r="U474" s="8">
        <f t="shared" si="79"/>
        <v>6.7529381077282014E-3</v>
      </c>
      <c r="V474" s="8">
        <f t="shared" si="79"/>
        <v>5.5501615778109463E-3</v>
      </c>
      <c r="W474" s="8">
        <f t="shared" si="79"/>
        <v>1.4737635312359616E-2</v>
      </c>
      <c r="X474" s="8">
        <f t="shared" si="79"/>
        <v>1.6809888851855609E-3</v>
      </c>
      <c r="Y474" s="8">
        <f t="shared" si="79"/>
        <v>5.0719492225426404E-4</v>
      </c>
    </row>
    <row r="475" spans="1:25" s="1" customFormat="1" ht="5.0999999999999996" customHeight="1" x14ac:dyDescent="0.15">
      <c r="B475" s="12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s="1" customFormat="1" ht="9.9499999999999993" customHeight="1" x14ac:dyDescent="0.15">
      <c r="B476" s="12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</sheetData>
  <pageMargins left="0.9" right="0.9" top="1" bottom="0.8" header="0.3" footer="0.3"/>
  <pageSetup scale="93" firstPageNumber="314" orientation="portrait" useFirstPageNumber="1" r:id="rId1"/>
  <headerFooter alignWithMargins="0">
    <oddHeader>&amp;C&amp;"Arial,Bold"&amp;11Supplement to the Statement of Vote
June, 7, 2022 Primary Election
Counties by State Assembly Districts for United States Senate (Full Term)</oddHeader>
    <oddFooter>&amp;C&amp;"Arial,Bold"&amp;8&amp;P</oddFooter>
  </headerFooter>
  <rowBreaks count="6" manualBreakCount="6">
    <brk id="72" max="24" man="1"/>
    <brk id="144" max="24" man="1"/>
    <brk id="216" max="24" man="1"/>
    <brk id="291" max="24" man="1"/>
    <brk id="366" max="24" man="1"/>
    <brk id="43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SSOV Statewide Office AD Export</vt:lpstr>
      <vt:lpstr>'SSOV Statewide Office AD Export'!Print_Area</vt:lpstr>
      <vt:lpstr>'SSOV Statewide Office AD Export'!Print_Titles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Keller, Wesley</cp:lastModifiedBy>
  <cp:lastPrinted>2022-10-10T18:50:07Z</cp:lastPrinted>
  <dcterms:created xsi:type="dcterms:W3CDTF">2022-09-13T21:50:59Z</dcterms:created>
  <dcterms:modified xsi:type="dcterms:W3CDTF">2022-10-10T18:50:12Z</dcterms:modified>
</cp:coreProperties>
</file>