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liforniagold.sharepoint.com/sites/ElectionsDivision-CandE/CE/SOV - SSOV/Primary 2026 SSOV/SSOV Exports/Formatted/"/>
    </mc:Choice>
  </mc:AlternateContent>
  <xr:revisionPtr revIDLastSave="139" documentId="13_ncr:1_{8DD342E3-EF89-4597-A47A-9F0B9166CC5B}" xr6:coauthVersionLast="47" xr6:coauthVersionMax="47" xr10:uidLastSave="{2F57859B-1FBC-4677-8CB2-66AE3304EF52}"/>
  <bookViews>
    <workbookView xWindow="28680" yWindow="1710" windowWidth="29040" windowHeight="15720" xr2:uid="{00000000-000D-0000-FFFF-FFFF00000000}"/>
  </bookViews>
  <sheets>
    <sheet name="SSOV Statewide Office AD Export" sheetId="1" r:id="rId1"/>
  </sheets>
  <definedNames>
    <definedName name="_xlnm.Print_Area" localSheetId="0">'SSOV Statewide Office AD Export'!$A$1:$BK$474</definedName>
    <definedName name="_xlnm.Print_Titles" localSheetId="0">'SSOV Statewide Office AD Export'!$A:$B,'SSOV Statewide Office AD Export'!$1:$2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474" i="1" l="1"/>
  <c r="BJ474" i="1"/>
  <c r="BI474" i="1"/>
  <c r="BH474" i="1"/>
  <c r="BG474" i="1"/>
  <c r="BF474" i="1"/>
  <c r="BE474" i="1"/>
  <c r="BD474" i="1"/>
  <c r="BC474" i="1"/>
  <c r="BB474" i="1"/>
  <c r="BA474" i="1"/>
  <c r="AZ474" i="1"/>
  <c r="AY474" i="1"/>
  <c r="AX474" i="1"/>
  <c r="AW474" i="1"/>
  <c r="AV474" i="1"/>
  <c r="AU474" i="1"/>
  <c r="AT474" i="1"/>
  <c r="AS474" i="1"/>
  <c r="AR474" i="1"/>
  <c r="AQ474" i="1"/>
  <c r="AP474" i="1"/>
  <c r="AO474" i="1"/>
  <c r="AN474" i="1"/>
  <c r="AM474" i="1"/>
  <c r="AL474" i="1"/>
  <c r="AK474" i="1"/>
  <c r="AJ474" i="1"/>
  <c r="AI474" i="1"/>
  <c r="AH474" i="1"/>
  <c r="AG474" i="1"/>
  <c r="AF474" i="1"/>
  <c r="AE474" i="1"/>
  <c r="AD474" i="1"/>
  <c r="AC474" i="1"/>
  <c r="AB474" i="1"/>
  <c r="AA474" i="1"/>
  <c r="Z474" i="1"/>
  <c r="Y474" i="1"/>
  <c r="X474" i="1"/>
  <c r="W474" i="1"/>
  <c r="V474" i="1"/>
  <c r="U474" i="1"/>
  <c r="T474" i="1"/>
  <c r="S474" i="1"/>
  <c r="R474" i="1"/>
  <c r="Q474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C474" i="1"/>
  <c r="BK469" i="1"/>
  <c r="BJ469" i="1"/>
  <c r="BI469" i="1"/>
  <c r="BH469" i="1"/>
  <c r="BG469" i="1"/>
  <c r="BF469" i="1"/>
  <c r="BE469" i="1"/>
  <c r="BD469" i="1"/>
  <c r="BC469" i="1"/>
  <c r="BB469" i="1"/>
  <c r="BA469" i="1"/>
  <c r="AZ469" i="1"/>
  <c r="AY469" i="1"/>
  <c r="AX469" i="1"/>
  <c r="AW469" i="1"/>
  <c r="AV469" i="1"/>
  <c r="AU469" i="1"/>
  <c r="AT469" i="1"/>
  <c r="AS469" i="1"/>
  <c r="AR469" i="1"/>
  <c r="AQ469" i="1"/>
  <c r="AP469" i="1"/>
  <c r="AO469" i="1"/>
  <c r="AN469" i="1"/>
  <c r="AM469" i="1"/>
  <c r="AL469" i="1"/>
  <c r="AK469" i="1"/>
  <c r="AJ469" i="1"/>
  <c r="AI469" i="1"/>
  <c r="AH469" i="1"/>
  <c r="AG469" i="1"/>
  <c r="AF469" i="1"/>
  <c r="AE469" i="1"/>
  <c r="AD469" i="1"/>
  <c r="AC469" i="1"/>
  <c r="AB469" i="1"/>
  <c r="AA469" i="1"/>
  <c r="Z469" i="1"/>
  <c r="Y469" i="1"/>
  <c r="X469" i="1"/>
  <c r="W469" i="1"/>
  <c r="V469" i="1"/>
  <c r="U469" i="1"/>
  <c r="T469" i="1"/>
  <c r="S469" i="1"/>
  <c r="R469" i="1"/>
  <c r="Q469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C469" i="1"/>
  <c r="BK464" i="1"/>
  <c r="BJ464" i="1"/>
  <c r="BI464" i="1"/>
  <c r="BH464" i="1"/>
  <c r="BG464" i="1"/>
  <c r="BF464" i="1"/>
  <c r="BE464" i="1"/>
  <c r="BD464" i="1"/>
  <c r="BC464" i="1"/>
  <c r="BB464" i="1"/>
  <c r="BA464" i="1"/>
  <c r="AZ464" i="1"/>
  <c r="AY464" i="1"/>
  <c r="AX464" i="1"/>
  <c r="AW464" i="1"/>
  <c r="AV464" i="1"/>
  <c r="AU464" i="1"/>
  <c r="AT464" i="1"/>
  <c r="AS464" i="1"/>
  <c r="AR464" i="1"/>
  <c r="AQ464" i="1"/>
  <c r="AP464" i="1"/>
  <c r="AO464" i="1"/>
  <c r="AN464" i="1"/>
  <c r="AM464" i="1"/>
  <c r="AL464" i="1"/>
  <c r="AK464" i="1"/>
  <c r="AJ464" i="1"/>
  <c r="AI464" i="1"/>
  <c r="AH464" i="1"/>
  <c r="AG464" i="1"/>
  <c r="AF464" i="1"/>
  <c r="AE464" i="1"/>
  <c r="AD464" i="1"/>
  <c r="AC464" i="1"/>
  <c r="AB464" i="1"/>
  <c r="AA464" i="1"/>
  <c r="Z464" i="1"/>
  <c r="Y464" i="1"/>
  <c r="X464" i="1"/>
  <c r="W464" i="1"/>
  <c r="V464" i="1"/>
  <c r="U464" i="1"/>
  <c r="T464" i="1"/>
  <c r="S464" i="1"/>
  <c r="R464" i="1"/>
  <c r="Q464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C464" i="1"/>
  <c r="BK459" i="1"/>
  <c r="BJ459" i="1"/>
  <c r="BI459" i="1"/>
  <c r="BH459" i="1"/>
  <c r="BG459" i="1"/>
  <c r="BF459" i="1"/>
  <c r="BE459" i="1"/>
  <c r="BD459" i="1"/>
  <c r="BC459" i="1"/>
  <c r="BB459" i="1"/>
  <c r="BA459" i="1"/>
  <c r="AZ459" i="1"/>
  <c r="AY459" i="1"/>
  <c r="AX459" i="1"/>
  <c r="AW459" i="1"/>
  <c r="AV459" i="1"/>
  <c r="AU459" i="1"/>
  <c r="AT459" i="1"/>
  <c r="AS459" i="1"/>
  <c r="AR459" i="1"/>
  <c r="AQ459" i="1"/>
  <c r="AP459" i="1"/>
  <c r="AO459" i="1"/>
  <c r="AN459" i="1"/>
  <c r="AM459" i="1"/>
  <c r="AL459" i="1"/>
  <c r="AK459" i="1"/>
  <c r="AJ459" i="1"/>
  <c r="AI459" i="1"/>
  <c r="AH459" i="1"/>
  <c r="AG459" i="1"/>
  <c r="AF459" i="1"/>
  <c r="AE459" i="1"/>
  <c r="AD459" i="1"/>
  <c r="AC459" i="1"/>
  <c r="AB459" i="1"/>
  <c r="AA459" i="1"/>
  <c r="Z459" i="1"/>
  <c r="Y459" i="1"/>
  <c r="X459" i="1"/>
  <c r="W459" i="1"/>
  <c r="V459" i="1"/>
  <c r="U459" i="1"/>
  <c r="T459" i="1"/>
  <c r="S459" i="1"/>
  <c r="R459" i="1"/>
  <c r="Q459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C459" i="1"/>
  <c r="BK454" i="1"/>
  <c r="BJ454" i="1"/>
  <c r="BI454" i="1"/>
  <c r="BH454" i="1"/>
  <c r="BG454" i="1"/>
  <c r="BF454" i="1"/>
  <c r="BE454" i="1"/>
  <c r="BD454" i="1"/>
  <c r="BC454" i="1"/>
  <c r="BB454" i="1"/>
  <c r="BA454" i="1"/>
  <c r="AZ454" i="1"/>
  <c r="AY454" i="1"/>
  <c r="AX454" i="1"/>
  <c r="AW454" i="1"/>
  <c r="AV454" i="1"/>
  <c r="AU454" i="1"/>
  <c r="AT454" i="1"/>
  <c r="AS454" i="1"/>
  <c r="AR454" i="1"/>
  <c r="AQ454" i="1"/>
  <c r="AP454" i="1"/>
  <c r="AO454" i="1"/>
  <c r="AN454" i="1"/>
  <c r="AM454" i="1"/>
  <c r="AL454" i="1"/>
  <c r="AK454" i="1"/>
  <c r="AJ454" i="1"/>
  <c r="AI454" i="1"/>
  <c r="AH454" i="1"/>
  <c r="AG454" i="1"/>
  <c r="AF454" i="1"/>
  <c r="AE454" i="1"/>
  <c r="AD454" i="1"/>
  <c r="AC454" i="1"/>
  <c r="AB454" i="1"/>
  <c r="AA454" i="1"/>
  <c r="Z454" i="1"/>
  <c r="Y454" i="1"/>
  <c r="X454" i="1"/>
  <c r="W454" i="1"/>
  <c r="V454" i="1"/>
  <c r="U454" i="1"/>
  <c r="T454" i="1"/>
  <c r="S454" i="1"/>
  <c r="R454" i="1"/>
  <c r="Q454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C454" i="1"/>
  <c r="BK449" i="1"/>
  <c r="BJ449" i="1"/>
  <c r="BI449" i="1"/>
  <c r="BH449" i="1"/>
  <c r="BG449" i="1"/>
  <c r="BF449" i="1"/>
  <c r="BE449" i="1"/>
  <c r="BD449" i="1"/>
  <c r="BC449" i="1"/>
  <c r="BB449" i="1"/>
  <c r="BA449" i="1"/>
  <c r="AZ449" i="1"/>
  <c r="AY449" i="1"/>
  <c r="AX449" i="1"/>
  <c r="AW449" i="1"/>
  <c r="AV449" i="1"/>
  <c r="AU449" i="1"/>
  <c r="AT449" i="1"/>
  <c r="AS449" i="1"/>
  <c r="AR449" i="1"/>
  <c r="AQ449" i="1"/>
  <c r="AP449" i="1"/>
  <c r="AO449" i="1"/>
  <c r="AN449" i="1"/>
  <c r="AM449" i="1"/>
  <c r="AL449" i="1"/>
  <c r="AK449" i="1"/>
  <c r="AJ449" i="1"/>
  <c r="AI449" i="1"/>
  <c r="AH449" i="1"/>
  <c r="AG449" i="1"/>
  <c r="AF449" i="1"/>
  <c r="AE449" i="1"/>
  <c r="AD449" i="1"/>
  <c r="AC449" i="1"/>
  <c r="AB449" i="1"/>
  <c r="AA449" i="1"/>
  <c r="Z449" i="1"/>
  <c r="Y449" i="1"/>
  <c r="X449" i="1"/>
  <c r="W449" i="1"/>
  <c r="V449" i="1"/>
  <c r="U449" i="1"/>
  <c r="T449" i="1"/>
  <c r="S449" i="1"/>
  <c r="R449" i="1"/>
  <c r="Q449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C449" i="1"/>
  <c r="BK444" i="1"/>
  <c r="BJ444" i="1"/>
  <c r="BI444" i="1"/>
  <c r="BH444" i="1"/>
  <c r="BG444" i="1"/>
  <c r="BF444" i="1"/>
  <c r="BE444" i="1"/>
  <c r="BD444" i="1"/>
  <c r="BC444" i="1"/>
  <c r="BB444" i="1"/>
  <c r="BA444" i="1"/>
  <c r="AZ444" i="1"/>
  <c r="AY444" i="1"/>
  <c r="AX444" i="1"/>
  <c r="AW444" i="1"/>
  <c r="AV444" i="1"/>
  <c r="AU444" i="1"/>
  <c r="AT444" i="1"/>
  <c r="AS444" i="1"/>
  <c r="AR444" i="1"/>
  <c r="AQ444" i="1"/>
  <c r="AP444" i="1"/>
  <c r="AO444" i="1"/>
  <c r="AN444" i="1"/>
  <c r="AM444" i="1"/>
  <c r="AL444" i="1"/>
  <c r="AK444" i="1"/>
  <c r="AJ444" i="1"/>
  <c r="AI444" i="1"/>
  <c r="AH444" i="1"/>
  <c r="AG444" i="1"/>
  <c r="AF444" i="1"/>
  <c r="AE444" i="1"/>
  <c r="AD444" i="1"/>
  <c r="AC444" i="1"/>
  <c r="AB444" i="1"/>
  <c r="AA444" i="1"/>
  <c r="Z444" i="1"/>
  <c r="Y444" i="1"/>
  <c r="X444" i="1"/>
  <c r="W444" i="1"/>
  <c r="V444" i="1"/>
  <c r="U444" i="1"/>
  <c r="T444" i="1"/>
  <c r="S444" i="1"/>
  <c r="R444" i="1"/>
  <c r="Q444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C444" i="1"/>
  <c r="BK438" i="1"/>
  <c r="BJ438" i="1"/>
  <c r="BI438" i="1"/>
  <c r="BH438" i="1"/>
  <c r="BG438" i="1"/>
  <c r="BF438" i="1"/>
  <c r="BE438" i="1"/>
  <c r="BD438" i="1"/>
  <c r="BC438" i="1"/>
  <c r="BB438" i="1"/>
  <c r="BA438" i="1"/>
  <c r="AZ438" i="1"/>
  <c r="AY438" i="1"/>
  <c r="AX438" i="1"/>
  <c r="AW438" i="1"/>
  <c r="AV438" i="1"/>
  <c r="AU438" i="1"/>
  <c r="AT438" i="1"/>
  <c r="AS438" i="1"/>
  <c r="AR438" i="1"/>
  <c r="AQ438" i="1"/>
  <c r="AP438" i="1"/>
  <c r="AO438" i="1"/>
  <c r="AN438" i="1"/>
  <c r="AM438" i="1"/>
  <c r="AL438" i="1"/>
  <c r="AK438" i="1"/>
  <c r="AJ438" i="1"/>
  <c r="AI438" i="1"/>
  <c r="AH438" i="1"/>
  <c r="AG438" i="1"/>
  <c r="AF438" i="1"/>
  <c r="AE438" i="1"/>
  <c r="AD438" i="1"/>
  <c r="AC438" i="1"/>
  <c r="AB438" i="1"/>
  <c r="AA438" i="1"/>
  <c r="Z438" i="1"/>
  <c r="Y438" i="1"/>
  <c r="X438" i="1"/>
  <c r="W438" i="1"/>
  <c r="V438" i="1"/>
  <c r="U438" i="1"/>
  <c r="T438" i="1"/>
  <c r="S438" i="1"/>
  <c r="R438" i="1"/>
  <c r="Q438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C438" i="1"/>
  <c r="BK433" i="1"/>
  <c r="BJ433" i="1"/>
  <c r="BI433" i="1"/>
  <c r="BH433" i="1"/>
  <c r="BG433" i="1"/>
  <c r="BF433" i="1"/>
  <c r="BE433" i="1"/>
  <c r="BD433" i="1"/>
  <c r="BC433" i="1"/>
  <c r="BB433" i="1"/>
  <c r="BA433" i="1"/>
  <c r="AZ433" i="1"/>
  <c r="AY433" i="1"/>
  <c r="AX433" i="1"/>
  <c r="AW433" i="1"/>
  <c r="AV433" i="1"/>
  <c r="AU433" i="1"/>
  <c r="AT433" i="1"/>
  <c r="AS433" i="1"/>
  <c r="AR433" i="1"/>
  <c r="AQ433" i="1"/>
  <c r="AP433" i="1"/>
  <c r="AO433" i="1"/>
  <c r="AN433" i="1"/>
  <c r="AM433" i="1"/>
  <c r="AL433" i="1"/>
  <c r="AK433" i="1"/>
  <c r="AJ433" i="1"/>
  <c r="AI433" i="1"/>
  <c r="AH433" i="1"/>
  <c r="AG433" i="1"/>
  <c r="AF433" i="1"/>
  <c r="AE433" i="1"/>
  <c r="AD433" i="1"/>
  <c r="AC433" i="1"/>
  <c r="AB433" i="1"/>
  <c r="AA433" i="1"/>
  <c r="Z433" i="1"/>
  <c r="Y433" i="1"/>
  <c r="X433" i="1"/>
  <c r="W433" i="1"/>
  <c r="V433" i="1"/>
  <c r="U433" i="1"/>
  <c r="T433" i="1"/>
  <c r="S433" i="1"/>
  <c r="R433" i="1"/>
  <c r="Q433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C433" i="1"/>
  <c r="BK428" i="1"/>
  <c r="BJ428" i="1"/>
  <c r="BI428" i="1"/>
  <c r="BH428" i="1"/>
  <c r="BG428" i="1"/>
  <c r="BF428" i="1"/>
  <c r="BE428" i="1"/>
  <c r="BD428" i="1"/>
  <c r="BC428" i="1"/>
  <c r="BB428" i="1"/>
  <c r="BA428" i="1"/>
  <c r="AZ428" i="1"/>
  <c r="AY428" i="1"/>
  <c r="AX428" i="1"/>
  <c r="AW428" i="1"/>
  <c r="AV428" i="1"/>
  <c r="AU428" i="1"/>
  <c r="AT428" i="1"/>
  <c r="AS428" i="1"/>
  <c r="AR428" i="1"/>
  <c r="AQ428" i="1"/>
  <c r="AP428" i="1"/>
  <c r="AO428" i="1"/>
  <c r="AN428" i="1"/>
  <c r="AM428" i="1"/>
  <c r="AL428" i="1"/>
  <c r="AK428" i="1"/>
  <c r="AJ428" i="1"/>
  <c r="AI428" i="1"/>
  <c r="AH428" i="1"/>
  <c r="AG428" i="1"/>
  <c r="AF428" i="1"/>
  <c r="AE428" i="1"/>
  <c r="AD428" i="1"/>
  <c r="AC428" i="1"/>
  <c r="AB428" i="1"/>
  <c r="AA428" i="1"/>
  <c r="Z428" i="1"/>
  <c r="Y428" i="1"/>
  <c r="X428" i="1"/>
  <c r="W428" i="1"/>
  <c r="V428" i="1"/>
  <c r="U428" i="1"/>
  <c r="T428" i="1"/>
  <c r="S428" i="1"/>
  <c r="R428" i="1"/>
  <c r="Q428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C428" i="1"/>
  <c r="BK422" i="1"/>
  <c r="BJ422" i="1"/>
  <c r="BI422" i="1"/>
  <c r="BH422" i="1"/>
  <c r="BG422" i="1"/>
  <c r="BF422" i="1"/>
  <c r="BE422" i="1"/>
  <c r="BD422" i="1"/>
  <c r="BC422" i="1"/>
  <c r="BB422" i="1"/>
  <c r="BA422" i="1"/>
  <c r="AZ422" i="1"/>
  <c r="AY422" i="1"/>
  <c r="AX422" i="1"/>
  <c r="AW422" i="1"/>
  <c r="AV422" i="1"/>
  <c r="AU422" i="1"/>
  <c r="AT422" i="1"/>
  <c r="AS422" i="1"/>
  <c r="AR422" i="1"/>
  <c r="AQ422" i="1"/>
  <c r="AP422" i="1"/>
  <c r="AO422" i="1"/>
  <c r="AN422" i="1"/>
  <c r="AM422" i="1"/>
  <c r="AL422" i="1"/>
  <c r="AK422" i="1"/>
  <c r="AJ422" i="1"/>
  <c r="AI422" i="1"/>
  <c r="AH422" i="1"/>
  <c r="AG422" i="1"/>
  <c r="AF422" i="1"/>
  <c r="AE422" i="1"/>
  <c r="AD422" i="1"/>
  <c r="AC422" i="1"/>
  <c r="AB422" i="1"/>
  <c r="AA422" i="1"/>
  <c r="Z422" i="1"/>
  <c r="Y422" i="1"/>
  <c r="X422" i="1"/>
  <c r="W422" i="1"/>
  <c r="V422" i="1"/>
  <c r="U422" i="1"/>
  <c r="T422" i="1"/>
  <c r="S422" i="1"/>
  <c r="R422" i="1"/>
  <c r="Q422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C422" i="1"/>
  <c r="BK417" i="1"/>
  <c r="BJ417" i="1"/>
  <c r="BI417" i="1"/>
  <c r="BH417" i="1"/>
  <c r="BG417" i="1"/>
  <c r="BF417" i="1"/>
  <c r="BE417" i="1"/>
  <c r="BD417" i="1"/>
  <c r="BC417" i="1"/>
  <c r="BB417" i="1"/>
  <c r="BA417" i="1"/>
  <c r="AZ417" i="1"/>
  <c r="AY417" i="1"/>
  <c r="AX417" i="1"/>
  <c r="AW417" i="1"/>
  <c r="AV417" i="1"/>
  <c r="AU417" i="1"/>
  <c r="AT417" i="1"/>
  <c r="AS417" i="1"/>
  <c r="AR417" i="1"/>
  <c r="AQ417" i="1"/>
  <c r="AP417" i="1"/>
  <c r="AO417" i="1"/>
  <c r="AN417" i="1"/>
  <c r="AM417" i="1"/>
  <c r="AL417" i="1"/>
  <c r="AK417" i="1"/>
  <c r="AJ417" i="1"/>
  <c r="AI417" i="1"/>
  <c r="AH417" i="1"/>
  <c r="AG417" i="1"/>
  <c r="AF417" i="1"/>
  <c r="AE417" i="1"/>
  <c r="AD417" i="1"/>
  <c r="AC417" i="1"/>
  <c r="AB417" i="1"/>
  <c r="AA417" i="1"/>
  <c r="Z417" i="1"/>
  <c r="Y417" i="1"/>
  <c r="X417" i="1"/>
  <c r="W417" i="1"/>
  <c r="V417" i="1"/>
  <c r="U417" i="1"/>
  <c r="T417" i="1"/>
  <c r="S417" i="1"/>
  <c r="R417" i="1"/>
  <c r="Q417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C417" i="1"/>
  <c r="BK412" i="1"/>
  <c r="BJ412" i="1"/>
  <c r="BI412" i="1"/>
  <c r="BH412" i="1"/>
  <c r="BG412" i="1"/>
  <c r="BF412" i="1"/>
  <c r="BE412" i="1"/>
  <c r="BD412" i="1"/>
  <c r="BC412" i="1"/>
  <c r="BB412" i="1"/>
  <c r="BA412" i="1"/>
  <c r="AZ412" i="1"/>
  <c r="AY412" i="1"/>
  <c r="AX412" i="1"/>
  <c r="AW412" i="1"/>
  <c r="AV412" i="1"/>
  <c r="AU412" i="1"/>
  <c r="AT412" i="1"/>
  <c r="AS412" i="1"/>
  <c r="AR412" i="1"/>
  <c r="AQ412" i="1"/>
  <c r="AP412" i="1"/>
  <c r="AO412" i="1"/>
  <c r="AN412" i="1"/>
  <c r="AM412" i="1"/>
  <c r="AL412" i="1"/>
  <c r="AK412" i="1"/>
  <c r="AJ412" i="1"/>
  <c r="AI412" i="1"/>
  <c r="AH412" i="1"/>
  <c r="AG412" i="1"/>
  <c r="AF412" i="1"/>
  <c r="AE412" i="1"/>
  <c r="AD412" i="1"/>
  <c r="AC412" i="1"/>
  <c r="AB412" i="1"/>
  <c r="AA412" i="1"/>
  <c r="Z412" i="1"/>
  <c r="Y412" i="1"/>
  <c r="X412" i="1"/>
  <c r="W412" i="1"/>
  <c r="V412" i="1"/>
  <c r="U412" i="1"/>
  <c r="T412" i="1"/>
  <c r="S412" i="1"/>
  <c r="R412" i="1"/>
  <c r="Q412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C412" i="1"/>
  <c r="BK407" i="1"/>
  <c r="BJ407" i="1"/>
  <c r="BI407" i="1"/>
  <c r="BH407" i="1"/>
  <c r="BG407" i="1"/>
  <c r="BF407" i="1"/>
  <c r="BE407" i="1"/>
  <c r="BD407" i="1"/>
  <c r="BC407" i="1"/>
  <c r="BB407" i="1"/>
  <c r="BA407" i="1"/>
  <c r="AZ407" i="1"/>
  <c r="AY407" i="1"/>
  <c r="AX407" i="1"/>
  <c r="AW407" i="1"/>
  <c r="AV407" i="1"/>
  <c r="AU407" i="1"/>
  <c r="AT407" i="1"/>
  <c r="AS407" i="1"/>
  <c r="AR407" i="1"/>
  <c r="AQ407" i="1"/>
  <c r="AP407" i="1"/>
  <c r="AO407" i="1"/>
  <c r="AN407" i="1"/>
  <c r="AM407" i="1"/>
  <c r="AL407" i="1"/>
  <c r="AK407" i="1"/>
  <c r="AJ407" i="1"/>
  <c r="AI407" i="1"/>
  <c r="AH407" i="1"/>
  <c r="AG407" i="1"/>
  <c r="AF407" i="1"/>
  <c r="AE407" i="1"/>
  <c r="AD407" i="1"/>
  <c r="AC407" i="1"/>
  <c r="AB407" i="1"/>
  <c r="AA407" i="1"/>
  <c r="Z407" i="1"/>
  <c r="Y407" i="1"/>
  <c r="X407" i="1"/>
  <c r="W407" i="1"/>
  <c r="V407" i="1"/>
  <c r="U407" i="1"/>
  <c r="T407" i="1"/>
  <c r="S407" i="1"/>
  <c r="R407" i="1"/>
  <c r="Q407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C407" i="1"/>
  <c r="BK401" i="1"/>
  <c r="BJ401" i="1"/>
  <c r="BI401" i="1"/>
  <c r="BH401" i="1"/>
  <c r="BG401" i="1"/>
  <c r="BF401" i="1"/>
  <c r="BE401" i="1"/>
  <c r="BD401" i="1"/>
  <c r="BC401" i="1"/>
  <c r="BB401" i="1"/>
  <c r="BA401" i="1"/>
  <c r="AZ401" i="1"/>
  <c r="AY401" i="1"/>
  <c r="AX401" i="1"/>
  <c r="AW401" i="1"/>
  <c r="AV401" i="1"/>
  <c r="AU401" i="1"/>
  <c r="AT401" i="1"/>
  <c r="AS401" i="1"/>
  <c r="AR401" i="1"/>
  <c r="AQ401" i="1"/>
  <c r="AP401" i="1"/>
  <c r="AO401" i="1"/>
  <c r="AN401" i="1"/>
  <c r="AM401" i="1"/>
  <c r="AL401" i="1"/>
  <c r="AK401" i="1"/>
  <c r="AJ401" i="1"/>
  <c r="AI401" i="1"/>
  <c r="AH401" i="1"/>
  <c r="AG401" i="1"/>
  <c r="AF401" i="1"/>
  <c r="AE401" i="1"/>
  <c r="AD401" i="1"/>
  <c r="AC401" i="1"/>
  <c r="AB401" i="1"/>
  <c r="AA401" i="1"/>
  <c r="Z401" i="1"/>
  <c r="Y401" i="1"/>
  <c r="X401" i="1"/>
  <c r="W401" i="1"/>
  <c r="V401" i="1"/>
  <c r="U401" i="1"/>
  <c r="T401" i="1"/>
  <c r="S401" i="1"/>
  <c r="R401" i="1"/>
  <c r="Q401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C401" i="1"/>
  <c r="BK396" i="1"/>
  <c r="BJ396" i="1"/>
  <c r="BI396" i="1"/>
  <c r="BH396" i="1"/>
  <c r="BG396" i="1"/>
  <c r="BF396" i="1"/>
  <c r="BE396" i="1"/>
  <c r="BD396" i="1"/>
  <c r="BC396" i="1"/>
  <c r="BB396" i="1"/>
  <c r="BA396" i="1"/>
  <c r="AZ396" i="1"/>
  <c r="AY396" i="1"/>
  <c r="AX396" i="1"/>
  <c r="AW396" i="1"/>
  <c r="AV396" i="1"/>
  <c r="AU396" i="1"/>
  <c r="AT396" i="1"/>
  <c r="AS396" i="1"/>
  <c r="AR396" i="1"/>
  <c r="AQ396" i="1"/>
  <c r="AP396" i="1"/>
  <c r="AO396" i="1"/>
  <c r="AN396" i="1"/>
  <c r="AM396" i="1"/>
  <c r="AL396" i="1"/>
  <c r="AK396" i="1"/>
  <c r="AJ396" i="1"/>
  <c r="AI396" i="1"/>
  <c r="AH396" i="1"/>
  <c r="AG396" i="1"/>
  <c r="AF396" i="1"/>
  <c r="AE396" i="1"/>
  <c r="AD396" i="1"/>
  <c r="AC396" i="1"/>
  <c r="AB396" i="1"/>
  <c r="AA396" i="1"/>
  <c r="Z396" i="1"/>
  <c r="Y396" i="1"/>
  <c r="X396" i="1"/>
  <c r="W396" i="1"/>
  <c r="V396" i="1"/>
  <c r="U396" i="1"/>
  <c r="T396" i="1"/>
  <c r="S396" i="1"/>
  <c r="R396" i="1"/>
  <c r="Q396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C396" i="1"/>
  <c r="BK391" i="1"/>
  <c r="BJ391" i="1"/>
  <c r="BI391" i="1"/>
  <c r="BH391" i="1"/>
  <c r="BG391" i="1"/>
  <c r="BF391" i="1"/>
  <c r="BE391" i="1"/>
  <c r="BD391" i="1"/>
  <c r="BC391" i="1"/>
  <c r="BB391" i="1"/>
  <c r="BA391" i="1"/>
  <c r="AZ391" i="1"/>
  <c r="AY391" i="1"/>
  <c r="AX391" i="1"/>
  <c r="AW391" i="1"/>
  <c r="AV391" i="1"/>
  <c r="AU391" i="1"/>
  <c r="AT391" i="1"/>
  <c r="AS391" i="1"/>
  <c r="AR391" i="1"/>
  <c r="AQ391" i="1"/>
  <c r="AP391" i="1"/>
  <c r="AO391" i="1"/>
  <c r="AN391" i="1"/>
  <c r="AM391" i="1"/>
  <c r="AL391" i="1"/>
  <c r="AK391" i="1"/>
  <c r="AJ391" i="1"/>
  <c r="AI391" i="1"/>
  <c r="AH391" i="1"/>
  <c r="AG391" i="1"/>
  <c r="AF391" i="1"/>
  <c r="AE391" i="1"/>
  <c r="AD391" i="1"/>
  <c r="AC391" i="1"/>
  <c r="AB391" i="1"/>
  <c r="AA391" i="1"/>
  <c r="Z391" i="1"/>
  <c r="Y391" i="1"/>
  <c r="X391" i="1"/>
  <c r="W391" i="1"/>
  <c r="V391" i="1"/>
  <c r="U391" i="1"/>
  <c r="T391" i="1"/>
  <c r="S391" i="1"/>
  <c r="R391" i="1"/>
  <c r="Q391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C391" i="1"/>
  <c r="BK385" i="1"/>
  <c r="BJ385" i="1"/>
  <c r="BI385" i="1"/>
  <c r="BH385" i="1"/>
  <c r="BG385" i="1"/>
  <c r="BF385" i="1"/>
  <c r="BE385" i="1"/>
  <c r="BD385" i="1"/>
  <c r="BC385" i="1"/>
  <c r="BB385" i="1"/>
  <c r="BA385" i="1"/>
  <c r="AZ385" i="1"/>
  <c r="AY385" i="1"/>
  <c r="AX385" i="1"/>
  <c r="AW385" i="1"/>
  <c r="AV385" i="1"/>
  <c r="AU385" i="1"/>
  <c r="AT385" i="1"/>
  <c r="AS385" i="1"/>
  <c r="AR385" i="1"/>
  <c r="AQ385" i="1"/>
  <c r="AP385" i="1"/>
  <c r="AO385" i="1"/>
  <c r="AN385" i="1"/>
  <c r="AM385" i="1"/>
  <c r="AL385" i="1"/>
  <c r="AK385" i="1"/>
  <c r="AJ385" i="1"/>
  <c r="AI385" i="1"/>
  <c r="AH385" i="1"/>
  <c r="AG385" i="1"/>
  <c r="AF385" i="1"/>
  <c r="AE385" i="1"/>
  <c r="AD385" i="1"/>
  <c r="AC385" i="1"/>
  <c r="AB385" i="1"/>
  <c r="AA385" i="1"/>
  <c r="Z385" i="1"/>
  <c r="Y385" i="1"/>
  <c r="X385" i="1"/>
  <c r="W385" i="1"/>
  <c r="V385" i="1"/>
  <c r="U385" i="1"/>
  <c r="T385" i="1"/>
  <c r="S385" i="1"/>
  <c r="R385" i="1"/>
  <c r="Q385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C385" i="1"/>
  <c r="BK380" i="1"/>
  <c r="BJ380" i="1"/>
  <c r="BI380" i="1"/>
  <c r="BH380" i="1"/>
  <c r="BG380" i="1"/>
  <c r="BF380" i="1"/>
  <c r="BE380" i="1"/>
  <c r="BD380" i="1"/>
  <c r="BC380" i="1"/>
  <c r="BB380" i="1"/>
  <c r="BA380" i="1"/>
  <c r="AZ380" i="1"/>
  <c r="AY380" i="1"/>
  <c r="AX380" i="1"/>
  <c r="AW380" i="1"/>
  <c r="AV380" i="1"/>
  <c r="AU380" i="1"/>
  <c r="AT380" i="1"/>
  <c r="AS380" i="1"/>
  <c r="AR380" i="1"/>
  <c r="AQ380" i="1"/>
  <c r="AP380" i="1"/>
  <c r="AO380" i="1"/>
  <c r="AN380" i="1"/>
  <c r="AM380" i="1"/>
  <c r="AL380" i="1"/>
  <c r="AK380" i="1"/>
  <c r="AJ380" i="1"/>
  <c r="AI380" i="1"/>
  <c r="AH380" i="1"/>
  <c r="AG380" i="1"/>
  <c r="AF380" i="1"/>
  <c r="AE380" i="1"/>
  <c r="AD380" i="1"/>
  <c r="AC380" i="1"/>
  <c r="AB380" i="1"/>
  <c r="AA380" i="1"/>
  <c r="Z380" i="1"/>
  <c r="Y380" i="1"/>
  <c r="X380" i="1"/>
  <c r="W380" i="1"/>
  <c r="V380" i="1"/>
  <c r="U380" i="1"/>
  <c r="T380" i="1"/>
  <c r="S380" i="1"/>
  <c r="R380" i="1"/>
  <c r="Q380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C380" i="1"/>
  <c r="BK375" i="1"/>
  <c r="BJ375" i="1"/>
  <c r="BI375" i="1"/>
  <c r="BH375" i="1"/>
  <c r="BG375" i="1"/>
  <c r="BF375" i="1"/>
  <c r="BE375" i="1"/>
  <c r="BD375" i="1"/>
  <c r="BC375" i="1"/>
  <c r="BB375" i="1"/>
  <c r="BA375" i="1"/>
  <c r="AZ375" i="1"/>
  <c r="AY375" i="1"/>
  <c r="AX375" i="1"/>
  <c r="AW375" i="1"/>
  <c r="AV375" i="1"/>
  <c r="AU375" i="1"/>
  <c r="AT375" i="1"/>
  <c r="AS375" i="1"/>
  <c r="AR375" i="1"/>
  <c r="AQ375" i="1"/>
  <c r="AP375" i="1"/>
  <c r="AO375" i="1"/>
  <c r="AN375" i="1"/>
  <c r="AM375" i="1"/>
  <c r="AL375" i="1"/>
  <c r="AK375" i="1"/>
  <c r="AJ375" i="1"/>
  <c r="AI375" i="1"/>
  <c r="AH375" i="1"/>
  <c r="AG375" i="1"/>
  <c r="AF375" i="1"/>
  <c r="AE375" i="1"/>
  <c r="AD375" i="1"/>
  <c r="AC375" i="1"/>
  <c r="AB375" i="1"/>
  <c r="AA375" i="1"/>
  <c r="Z375" i="1"/>
  <c r="Y375" i="1"/>
  <c r="X375" i="1"/>
  <c r="W375" i="1"/>
  <c r="V375" i="1"/>
  <c r="U375" i="1"/>
  <c r="T375" i="1"/>
  <c r="S375" i="1"/>
  <c r="R375" i="1"/>
  <c r="Q375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C375" i="1"/>
  <c r="BK370" i="1"/>
  <c r="BJ370" i="1"/>
  <c r="BI370" i="1"/>
  <c r="BH370" i="1"/>
  <c r="BG370" i="1"/>
  <c r="BF370" i="1"/>
  <c r="BE370" i="1"/>
  <c r="BD370" i="1"/>
  <c r="BC370" i="1"/>
  <c r="BB370" i="1"/>
  <c r="BA370" i="1"/>
  <c r="AZ370" i="1"/>
  <c r="AY370" i="1"/>
  <c r="AX370" i="1"/>
  <c r="AW370" i="1"/>
  <c r="AV370" i="1"/>
  <c r="AU370" i="1"/>
  <c r="AT370" i="1"/>
  <c r="AS370" i="1"/>
  <c r="AR370" i="1"/>
  <c r="AQ370" i="1"/>
  <c r="AP370" i="1"/>
  <c r="AO370" i="1"/>
  <c r="AN370" i="1"/>
  <c r="AM370" i="1"/>
  <c r="AL370" i="1"/>
  <c r="AK370" i="1"/>
  <c r="AJ370" i="1"/>
  <c r="AI370" i="1"/>
  <c r="AH370" i="1"/>
  <c r="AG370" i="1"/>
  <c r="AF370" i="1"/>
  <c r="AE370" i="1"/>
  <c r="AD370" i="1"/>
  <c r="AC370" i="1"/>
  <c r="AB370" i="1"/>
  <c r="AA370" i="1"/>
  <c r="Z370" i="1"/>
  <c r="Y370" i="1"/>
  <c r="X370" i="1"/>
  <c r="W370" i="1"/>
  <c r="V370" i="1"/>
  <c r="U370" i="1"/>
  <c r="T370" i="1"/>
  <c r="S370" i="1"/>
  <c r="R370" i="1"/>
  <c r="Q370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C370" i="1"/>
  <c r="BK365" i="1"/>
  <c r="BJ365" i="1"/>
  <c r="BI365" i="1"/>
  <c r="BH365" i="1"/>
  <c r="BG365" i="1"/>
  <c r="BF365" i="1"/>
  <c r="BE365" i="1"/>
  <c r="BD365" i="1"/>
  <c r="BC365" i="1"/>
  <c r="BB365" i="1"/>
  <c r="BA365" i="1"/>
  <c r="AZ365" i="1"/>
  <c r="AY365" i="1"/>
  <c r="AX365" i="1"/>
  <c r="AW365" i="1"/>
  <c r="AV365" i="1"/>
  <c r="AU365" i="1"/>
  <c r="AT365" i="1"/>
  <c r="AS365" i="1"/>
  <c r="AR365" i="1"/>
  <c r="AQ365" i="1"/>
  <c r="AP365" i="1"/>
  <c r="AO365" i="1"/>
  <c r="AN365" i="1"/>
  <c r="AM365" i="1"/>
  <c r="AL365" i="1"/>
  <c r="AK365" i="1"/>
  <c r="AJ365" i="1"/>
  <c r="AI365" i="1"/>
  <c r="AH365" i="1"/>
  <c r="AG365" i="1"/>
  <c r="AF365" i="1"/>
  <c r="AE365" i="1"/>
  <c r="AD365" i="1"/>
  <c r="AC365" i="1"/>
  <c r="AB365" i="1"/>
  <c r="AA365" i="1"/>
  <c r="Z365" i="1"/>
  <c r="Y365" i="1"/>
  <c r="X365" i="1"/>
  <c r="W365" i="1"/>
  <c r="V365" i="1"/>
  <c r="U365" i="1"/>
  <c r="T365" i="1"/>
  <c r="S365" i="1"/>
  <c r="R365" i="1"/>
  <c r="Q365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C365" i="1"/>
  <c r="BK359" i="1"/>
  <c r="BJ359" i="1"/>
  <c r="BI359" i="1"/>
  <c r="BH359" i="1"/>
  <c r="BG359" i="1"/>
  <c r="BF359" i="1"/>
  <c r="BE359" i="1"/>
  <c r="BD359" i="1"/>
  <c r="BC359" i="1"/>
  <c r="BB359" i="1"/>
  <c r="BA359" i="1"/>
  <c r="AZ359" i="1"/>
  <c r="AY359" i="1"/>
  <c r="AX359" i="1"/>
  <c r="AW359" i="1"/>
  <c r="AV359" i="1"/>
  <c r="AU359" i="1"/>
  <c r="AT359" i="1"/>
  <c r="AS359" i="1"/>
  <c r="AR359" i="1"/>
  <c r="AQ359" i="1"/>
  <c r="AP359" i="1"/>
  <c r="AO359" i="1"/>
  <c r="AN359" i="1"/>
  <c r="AM359" i="1"/>
  <c r="AL359" i="1"/>
  <c r="AK359" i="1"/>
  <c r="AJ359" i="1"/>
  <c r="AI359" i="1"/>
  <c r="AH359" i="1"/>
  <c r="AG359" i="1"/>
  <c r="AF359" i="1"/>
  <c r="AE359" i="1"/>
  <c r="AD359" i="1"/>
  <c r="AC359" i="1"/>
  <c r="AB359" i="1"/>
  <c r="AA359" i="1"/>
  <c r="Z359" i="1"/>
  <c r="Y359" i="1"/>
  <c r="X359" i="1"/>
  <c r="W359" i="1"/>
  <c r="V359" i="1"/>
  <c r="U359" i="1"/>
  <c r="T359" i="1"/>
  <c r="S359" i="1"/>
  <c r="R359" i="1"/>
  <c r="Q359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C359" i="1"/>
  <c r="BK353" i="1"/>
  <c r="BJ353" i="1"/>
  <c r="BI353" i="1"/>
  <c r="BH353" i="1"/>
  <c r="BG353" i="1"/>
  <c r="BF353" i="1"/>
  <c r="BE353" i="1"/>
  <c r="BD353" i="1"/>
  <c r="BC353" i="1"/>
  <c r="BB353" i="1"/>
  <c r="BA353" i="1"/>
  <c r="AZ353" i="1"/>
  <c r="AY353" i="1"/>
  <c r="AX353" i="1"/>
  <c r="AW353" i="1"/>
  <c r="AV353" i="1"/>
  <c r="AU353" i="1"/>
  <c r="AT353" i="1"/>
  <c r="AS353" i="1"/>
  <c r="AR353" i="1"/>
  <c r="AQ353" i="1"/>
  <c r="AP353" i="1"/>
  <c r="AO353" i="1"/>
  <c r="AN353" i="1"/>
  <c r="AM353" i="1"/>
  <c r="AL353" i="1"/>
  <c r="AK353" i="1"/>
  <c r="AJ353" i="1"/>
  <c r="AI353" i="1"/>
  <c r="AH353" i="1"/>
  <c r="AG353" i="1"/>
  <c r="AF353" i="1"/>
  <c r="AE353" i="1"/>
  <c r="AD353" i="1"/>
  <c r="AC353" i="1"/>
  <c r="AB353" i="1"/>
  <c r="AA353" i="1"/>
  <c r="Z353" i="1"/>
  <c r="Y353" i="1"/>
  <c r="X353" i="1"/>
  <c r="W353" i="1"/>
  <c r="V353" i="1"/>
  <c r="U353" i="1"/>
  <c r="T353" i="1"/>
  <c r="S353" i="1"/>
  <c r="R353" i="1"/>
  <c r="Q353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C353" i="1"/>
  <c r="BK348" i="1"/>
  <c r="BJ348" i="1"/>
  <c r="BI348" i="1"/>
  <c r="BH348" i="1"/>
  <c r="BG348" i="1"/>
  <c r="BF348" i="1"/>
  <c r="BE348" i="1"/>
  <c r="BD348" i="1"/>
  <c r="BC348" i="1"/>
  <c r="BB348" i="1"/>
  <c r="BA348" i="1"/>
  <c r="AZ348" i="1"/>
  <c r="AY348" i="1"/>
  <c r="AX348" i="1"/>
  <c r="AW348" i="1"/>
  <c r="AV348" i="1"/>
  <c r="AU348" i="1"/>
  <c r="AT348" i="1"/>
  <c r="AS348" i="1"/>
  <c r="AR348" i="1"/>
  <c r="AQ348" i="1"/>
  <c r="AP348" i="1"/>
  <c r="AO348" i="1"/>
  <c r="AN348" i="1"/>
  <c r="AM348" i="1"/>
  <c r="AL348" i="1"/>
  <c r="AK348" i="1"/>
  <c r="AJ348" i="1"/>
  <c r="AI348" i="1"/>
  <c r="AH348" i="1"/>
  <c r="AG348" i="1"/>
  <c r="AF348" i="1"/>
  <c r="AE348" i="1"/>
  <c r="AD348" i="1"/>
  <c r="AC348" i="1"/>
  <c r="AB348" i="1"/>
  <c r="AA348" i="1"/>
  <c r="Z348" i="1"/>
  <c r="Y348" i="1"/>
  <c r="X348" i="1"/>
  <c r="W348" i="1"/>
  <c r="V348" i="1"/>
  <c r="U348" i="1"/>
  <c r="T348" i="1"/>
  <c r="S348" i="1"/>
  <c r="R348" i="1"/>
  <c r="Q348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C348" i="1"/>
  <c r="BK343" i="1"/>
  <c r="BJ343" i="1"/>
  <c r="BI343" i="1"/>
  <c r="BH343" i="1"/>
  <c r="BG343" i="1"/>
  <c r="BF343" i="1"/>
  <c r="BE343" i="1"/>
  <c r="BD343" i="1"/>
  <c r="BC343" i="1"/>
  <c r="BB343" i="1"/>
  <c r="BA343" i="1"/>
  <c r="AZ343" i="1"/>
  <c r="AY343" i="1"/>
  <c r="AX343" i="1"/>
  <c r="AW343" i="1"/>
  <c r="AV343" i="1"/>
  <c r="AU343" i="1"/>
  <c r="AT343" i="1"/>
  <c r="AS343" i="1"/>
  <c r="AR343" i="1"/>
  <c r="AQ343" i="1"/>
  <c r="AP343" i="1"/>
  <c r="AO343" i="1"/>
  <c r="AN343" i="1"/>
  <c r="AM343" i="1"/>
  <c r="AL343" i="1"/>
  <c r="AK343" i="1"/>
  <c r="AJ343" i="1"/>
  <c r="AI343" i="1"/>
  <c r="AH343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C343" i="1"/>
  <c r="BK338" i="1"/>
  <c r="BJ338" i="1"/>
  <c r="BI338" i="1"/>
  <c r="BH338" i="1"/>
  <c r="BG338" i="1"/>
  <c r="BF338" i="1"/>
  <c r="BE338" i="1"/>
  <c r="BD338" i="1"/>
  <c r="BC338" i="1"/>
  <c r="BB338" i="1"/>
  <c r="BA338" i="1"/>
  <c r="AZ338" i="1"/>
  <c r="AY338" i="1"/>
  <c r="AX338" i="1"/>
  <c r="AW338" i="1"/>
  <c r="AV338" i="1"/>
  <c r="AU338" i="1"/>
  <c r="AT338" i="1"/>
  <c r="AS338" i="1"/>
  <c r="AR338" i="1"/>
  <c r="AQ338" i="1"/>
  <c r="AP338" i="1"/>
  <c r="AO338" i="1"/>
  <c r="AN338" i="1"/>
  <c r="AM338" i="1"/>
  <c r="AL338" i="1"/>
  <c r="AK338" i="1"/>
  <c r="AJ338" i="1"/>
  <c r="AI338" i="1"/>
  <c r="AH338" i="1"/>
  <c r="AG338" i="1"/>
  <c r="AF338" i="1"/>
  <c r="AE338" i="1"/>
  <c r="AD338" i="1"/>
  <c r="AC338" i="1"/>
  <c r="AB338" i="1"/>
  <c r="AA338" i="1"/>
  <c r="Z338" i="1"/>
  <c r="Y338" i="1"/>
  <c r="X338" i="1"/>
  <c r="W338" i="1"/>
  <c r="V338" i="1"/>
  <c r="U338" i="1"/>
  <c r="T338" i="1"/>
  <c r="S338" i="1"/>
  <c r="R338" i="1"/>
  <c r="Q338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C338" i="1"/>
  <c r="BK333" i="1"/>
  <c r="BJ333" i="1"/>
  <c r="BI333" i="1"/>
  <c r="BH333" i="1"/>
  <c r="BG333" i="1"/>
  <c r="BF333" i="1"/>
  <c r="BE333" i="1"/>
  <c r="BD333" i="1"/>
  <c r="BC333" i="1"/>
  <c r="BB333" i="1"/>
  <c r="BA333" i="1"/>
  <c r="AZ333" i="1"/>
  <c r="AY333" i="1"/>
  <c r="AX333" i="1"/>
  <c r="AW333" i="1"/>
  <c r="AV333" i="1"/>
  <c r="AU333" i="1"/>
  <c r="AT333" i="1"/>
  <c r="AS333" i="1"/>
  <c r="AR333" i="1"/>
  <c r="AQ333" i="1"/>
  <c r="AP333" i="1"/>
  <c r="AO333" i="1"/>
  <c r="AN333" i="1"/>
  <c r="AM333" i="1"/>
  <c r="AL333" i="1"/>
  <c r="AK333" i="1"/>
  <c r="AJ333" i="1"/>
  <c r="AI333" i="1"/>
  <c r="AH333" i="1"/>
  <c r="AG333" i="1"/>
  <c r="AF333" i="1"/>
  <c r="AE333" i="1"/>
  <c r="AD333" i="1"/>
  <c r="AC333" i="1"/>
  <c r="AB333" i="1"/>
  <c r="AA333" i="1"/>
  <c r="Z333" i="1"/>
  <c r="Y333" i="1"/>
  <c r="X333" i="1"/>
  <c r="W333" i="1"/>
  <c r="V333" i="1"/>
  <c r="U333" i="1"/>
  <c r="T333" i="1"/>
  <c r="S333" i="1"/>
  <c r="R333" i="1"/>
  <c r="Q333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C333" i="1"/>
  <c r="BK327" i="1"/>
  <c r="BJ327" i="1"/>
  <c r="BI327" i="1"/>
  <c r="BH327" i="1"/>
  <c r="BG327" i="1"/>
  <c r="BF327" i="1"/>
  <c r="BE327" i="1"/>
  <c r="BD327" i="1"/>
  <c r="BC327" i="1"/>
  <c r="BB327" i="1"/>
  <c r="BA327" i="1"/>
  <c r="AZ327" i="1"/>
  <c r="AY327" i="1"/>
  <c r="AX327" i="1"/>
  <c r="AW327" i="1"/>
  <c r="AV327" i="1"/>
  <c r="AU327" i="1"/>
  <c r="AT327" i="1"/>
  <c r="AS327" i="1"/>
  <c r="AR327" i="1"/>
  <c r="AQ327" i="1"/>
  <c r="AP327" i="1"/>
  <c r="AO327" i="1"/>
  <c r="AN327" i="1"/>
  <c r="AM327" i="1"/>
  <c r="AL327" i="1"/>
  <c r="AK327" i="1"/>
  <c r="AJ327" i="1"/>
  <c r="AI327" i="1"/>
  <c r="AH327" i="1"/>
  <c r="AG327" i="1"/>
  <c r="AF327" i="1"/>
  <c r="AE327" i="1"/>
  <c r="AD327" i="1"/>
  <c r="AC327" i="1"/>
  <c r="AB327" i="1"/>
  <c r="AA327" i="1"/>
  <c r="Z327" i="1"/>
  <c r="Y327" i="1"/>
  <c r="X327" i="1"/>
  <c r="W327" i="1"/>
  <c r="V327" i="1"/>
  <c r="U327" i="1"/>
  <c r="T327" i="1"/>
  <c r="S327" i="1"/>
  <c r="R327" i="1"/>
  <c r="Q327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C327" i="1"/>
  <c r="BK322" i="1"/>
  <c r="BJ322" i="1"/>
  <c r="BI322" i="1"/>
  <c r="BH322" i="1"/>
  <c r="BG322" i="1"/>
  <c r="BF322" i="1"/>
  <c r="BE322" i="1"/>
  <c r="BD322" i="1"/>
  <c r="BC322" i="1"/>
  <c r="BB322" i="1"/>
  <c r="BA322" i="1"/>
  <c r="AZ322" i="1"/>
  <c r="AY322" i="1"/>
  <c r="AX322" i="1"/>
  <c r="AW322" i="1"/>
  <c r="AV322" i="1"/>
  <c r="AU322" i="1"/>
  <c r="AT322" i="1"/>
  <c r="AS322" i="1"/>
  <c r="AR322" i="1"/>
  <c r="AQ322" i="1"/>
  <c r="AP322" i="1"/>
  <c r="AO322" i="1"/>
  <c r="AN322" i="1"/>
  <c r="AM322" i="1"/>
  <c r="AL322" i="1"/>
  <c r="AK322" i="1"/>
  <c r="AJ322" i="1"/>
  <c r="AI322" i="1"/>
  <c r="AH322" i="1"/>
  <c r="AG322" i="1"/>
  <c r="AF322" i="1"/>
  <c r="AE322" i="1"/>
  <c r="AD322" i="1"/>
  <c r="AC322" i="1"/>
  <c r="AB322" i="1"/>
  <c r="AA322" i="1"/>
  <c r="Z322" i="1"/>
  <c r="Y322" i="1"/>
  <c r="X322" i="1"/>
  <c r="W322" i="1"/>
  <c r="V322" i="1"/>
  <c r="U322" i="1"/>
  <c r="T322" i="1"/>
  <c r="S322" i="1"/>
  <c r="R322" i="1"/>
  <c r="Q322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C322" i="1"/>
  <c r="BK317" i="1"/>
  <c r="BJ317" i="1"/>
  <c r="BI317" i="1"/>
  <c r="BH317" i="1"/>
  <c r="BG317" i="1"/>
  <c r="BF317" i="1"/>
  <c r="BE317" i="1"/>
  <c r="BD317" i="1"/>
  <c r="BC317" i="1"/>
  <c r="BB317" i="1"/>
  <c r="BA317" i="1"/>
  <c r="AZ317" i="1"/>
  <c r="AY317" i="1"/>
  <c r="AX317" i="1"/>
  <c r="AW317" i="1"/>
  <c r="AV317" i="1"/>
  <c r="AU317" i="1"/>
  <c r="AT317" i="1"/>
  <c r="AS317" i="1"/>
  <c r="AR317" i="1"/>
  <c r="AQ317" i="1"/>
  <c r="AP317" i="1"/>
  <c r="AO317" i="1"/>
  <c r="AN317" i="1"/>
  <c r="AM317" i="1"/>
  <c r="AL317" i="1"/>
  <c r="AK317" i="1"/>
  <c r="AJ317" i="1"/>
  <c r="AI317" i="1"/>
  <c r="AH317" i="1"/>
  <c r="AG317" i="1"/>
  <c r="AF317" i="1"/>
  <c r="AE317" i="1"/>
  <c r="AD317" i="1"/>
  <c r="AC317" i="1"/>
  <c r="AB317" i="1"/>
  <c r="AA317" i="1"/>
  <c r="Z317" i="1"/>
  <c r="Y317" i="1"/>
  <c r="X317" i="1"/>
  <c r="W317" i="1"/>
  <c r="V317" i="1"/>
  <c r="U317" i="1"/>
  <c r="T317" i="1"/>
  <c r="S317" i="1"/>
  <c r="R317" i="1"/>
  <c r="Q317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C317" i="1"/>
  <c r="BK312" i="1"/>
  <c r="BJ312" i="1"/>
  <c r="BI312" i="1"/>
  <c r="BH312" i="1"/>
  <c r="BG312" i="1"/>
  <c r="BF312" i="1"/>
  <c r="BE312" i="1"/>
  <c r="BD312" i="1"/>
  <c r="BC312" i="1"/>
  <c r="BB312" i="1"/>
  <c r="BA312" i="1"/>
  <c r="AZ312" i="1"/>
  <c r="AY312" i="1"/>
  <c r="AX312" i="1"/>
  <c r="AW312" i="1"/>
  <c r="AV312" i="1"/>
  <c r="AU312" i="1"/>
  <c r="AT312" i="1"/>
  <c r="AS312" i="1"/>
  <c r="AR312" i="1"/>
  <c r="AQ312" i="1"/>
  <c r="AP312" i="1"/>
  <c r="AO312" i="1"/>
  <c r="AN312" i="1"/>
  <c r="AM312" i="1"/>
  <c r="AL312" i="1"/>
  <c r="AK312" i="1"/>
  <c r="AJ312" i="1"/>
  <c r="AI312" i="1"/>
  <c r="AH312" i="1"/>
  <c r="AG312" i="1"/>
  <c r="AF312" i="1"/>
  <c r="AE312" i="1"/>
  <c r="AD312" i="1"/>
  <c r="AC312" i="1"/>
  <c r="AB312" i="1"/>
  <c r="AA312" i="1"/>
  <c r="Z312" i="1"/>
  <c r="Y312" i="1"/>
  <c r="X312" i="1"/>
  <c r="W312" i="1"/>
  <c r="V312" i="1"/>
  <c r="U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C312" i="1"/>
  <c r="BK307" i="1"/>
  <c r="BJ307" i="1"/>
  <c r="BI307" i="1"/>
  <c r="BH307" i="1"/>
  <c r="BG307" i="1"/>
  <c r="BF307" i="1"/>
  <c r="BE307" i="1"/>
  <c r="BD307" i="1"/>
  <c r="BC307" i="1"/>
  <c r="BB307" i="1"/>
  <c r="BA307" i="1"/>
  <c r="AZ307" i="1"/>
  <c r="AY307" i="1"/>
  <c r="AX307" i="1"/>
  <c r="AW307" i="1"/>
  <c r="AV307" i="1"/>
  <c r="AU307" i="1"/>
  <c r="AT307" i="1"/>
  <c r="AS307" i="1"/>
  <c r="AR307" i="1"/>
  <c r="AQ307" i="1"/>
  <c r="AP307" i="1"/>
  <c r="AO307" i="1"/>
  <c r="AN307" i="1"/>
  <c r="AM307" i="1"/>
  <c r="AL307" i="1"/>
  <c r="AK307" i="1"/>
  <c r="AJ307" i="1"/>
  <c r="AI307" i="1"/>
  <c r="AH307" i="1"/>
  <c r="AG307" i="1"/>
  <c r="AF307" i="1"/>
  <c r="AE307" i="1"/>
  <c r="AD307" i="1"/>
  <c r="AC307" i="1"/>
  <c r="AB307" i="1"/>
  <c r="AA307" i="1"/>
  <c r="Z307" i="1"/>
  <c r="Y307" i="1"/>
  <c r="X307" i="1"/>
  <c r="W307" i="1"/>
  <c r="V307" i="1"/>
  <c r="U307" i="1"/>
  <c r="T307" i="1"/>
  <c r="S307" i="1"/>
  <c r="R307" i="1"/>
  <c r="Q307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C307" i="1"/>
  <c r="BK302" i="1"/>
  <c r="BJ302" i="1"/>
  <c r="BI302" i="1"/>
  <c r="BH302" i="1"/>
  <c r="BG302" i="1"/>
  <c r="BF302" i="1"/>
  <c r="BE302" i="1"/>
  <c r="BD302" i="1"/>
  <c r="BC302" i="1"/>
  <c r="BB302" i="1"/>
  <c r="BA302" i="1"/>
  <c r="AZ302" i="1"/>
  <c r="AY302" i="1"/>
  <c r="AX302" i="1"/>
  <c r="AW302" i="1"/>
  <c r="AV302" i="1"/>
  <c r="AU302" i="1"/>
  <c r="AT302" i="1"/>
  <c r="AS302" i="1"/>
  <c r="AR302" i="1"/>
  <c r="AQ302" i="1"/>
  <c r="AP302" i="1"/>
  <c r="AO302" i="1"/>
  <c r="AN302" i="1"/>
  <c r="AM302" i="1"/>
  <c r="AL302" i="1"/>
  <c r="AK302" i="1"/>
  <c r="AJ302" i="1"/>
  <c r="AI302" i="1"/>
  <c r="AH302" i="1"/>
  <c r="AG302" i="1"/>
  <c r="AF302" i="1"/>
  <c r="AE302" i="1"/>
  <c r="AD302" i="1"/>
  <c r="AC302" i="1"/>
  <c r="AB302" i="1"/>
  <c r="AA302" i="1"/>
  <c r="Z302" i="1"/>
  <c r="Y302" i="1"/>
  <c r="X302" i="1"/>
  <c r="W302" i="1"/>
  <c r="V302" i="1"/>
  <c r="U302" i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C302" i="1"/>
  <c r="BK296" i="1"/>
  <c r="BJ296" i="1"/>
  <c r="BI296" i="1"/>
  <c r="BH296" i="1"/>
  <c r="BG296" i="1"/>
  <c r="BF296" i="1"/>
  <c r="BE296" i="1"/>
  <c r="BD296" i="1"/>
  <c r="BC296" i="1"/>
  <c r="BB296" i="1"/>
  <c r="BA296" i="1"/>
  <c r="AZ296" i="1"/>
  <c r="AY296" i="1"/>
  <c r="AX296" i="1"/>
  <c r="AW296" i="1"/>
  <c r="AV296" i="1"/>
  <c r="AU296" i="1"/>
  <c r="AT296" i="1"/>
  <c r="AS296" i="1"/>
  <c r="AR296" i="1"/>
  <c r="AQ296" i="1"/>
  <c r="AP296" i="1"/>
  <c r="AO296" i="1"/>
  <c r="AN296" i="1"/>
  <c r="AM296" i="1"/>
  <c r="AL296" i="1"/>
  <c r="AK296" i="1"/>
  <c r="AJ296" i="1"/>
  <c r="AI296" i="1"/>
  <c r="AH296" i="1"/>
  <c r="AG296" i="1"/>
  <c r="AF296" i="1"/>
  <c r="AE296" i="1"/>
  <c r="AD296" i="1"/>
  <c r="AC296" i="1"/>
  <c r="AB296" i="1"/>
  <c r="AA296" i="1"/>
  <c r="Z296" i="1"/>
  <c r="Y296" i="1"/>
  <c r="X296" i="1"/>
  <c r="W296" i="1"/>
  <c r="V296" i="1"/>
  <c r="U296" i="1"/>
  <c r="T296" i="1"/>
  <c r="S296" i="1"/>
  <c r="R296" i="1"/>
  <c r="Q296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C296" i="1"/>
  <c r="BK290" i="1"/>
  <c r="BJ290" i="1"/>
  <c r="BI290" i="1"/>
  <c r="BH290" i="1"/>
  <c r="BG290" i="1"/>
  <c r="BF290" i="1"/>
  <c r="BE290" i="1"/>
  <c r="BD290" i="1"/>
  <c r="BC290" i="1"/>
  <c r="BB290" i="1"/>
  <c r="BA290" i="1"/>
  <c r="AZ290" i="1"/>
  <c r="AY290" i="1"/>
  <c r="AX290" i="1"/>
  <c r="AW290" i="1"/>
  <c r="AV290" i="1"/>
  <c r="AU290" i="1"/>
  <c r="AT290" i="1"/>
  <c r="AS290" i="1"/>
  <c r="AR290" i="1"/>
  <c r="AQ290" i="1"/>
  <c r="AP290" i="1"/>
  <c r="AO290" i="1"/>
  <c r="AN290" i="1"/>
  <c r="AM290" i="1"/>
  <c r="AL290" i="1"/>
  <c r="AK290" i="1"/>
  <c r="AJ290" i="1"/>
  <c r="AI290" i="1"/>
  <c r="AH290" i="1"/>
  <c r="AG290" i="1"/>
  <c r="AF290" i="1"/>
  <c r="AE290" i="1"/>
  <c r="AD290" i="1"/>
  <c r="AC290" i="1"/>
  <c r="AB290" i="1"/>
  <c r="AA290" i="1"/>
  <c r="Z290" i="1"/>
  <c r="Y290" i="1"/>
  <c r="X290" i="1"/>
  <c r="W290" i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C290" i="1"/>
  <c r="BK285" i="1"/>
  <c r="BJ285" i="1"/>
  <c r="BI285" i="1"/>
  <c r="BH285" i="1"/>
  <c r="BG285" i="1"/>
  <c r="BF285" i="1"/>
  <c r="BE285" i="1"/>
  <c r="BD285" i="1"/>
  <c r="BC285" i="1"/>
  <c r="BB285" i="1"/>
  <c r="BA285" i="1"/>
  <c r="AZ285" i="1"/>
  <c r="AY285" i="1"/>
  <c r="AX285" i="1"/>
  <c r="AW285" i="1"/>
  <c r="AV285" i="1"/>
  <c r="AU285" i="1"/>
  <c r="AT285" i="1"/>
  <c r="AS285" i="1"/>
  <c r="AR285" i="1"/>
  <c r="AQ285" i="1"/>
  <c r="AP285" i="1"/>
  <c r="AO285" i="1"/>
  <c r="AN285" i="1"/>
  <c r="AM285" i="1"/>
  <c r="AL285" i="1"/>
  <c r="AK285" i="1"/>
  <c r="AJ285" i="1"/>
  <c r="AI285" i="1"/>
  <c r="AH285" i="1"/>
  <c r="AG285" i="1"/>
  <c r="AF285" i="1"/>
  <c r="AE285" i="1"/>
  <c r="AD285" i="1"/>
  <c r="AC285" i="1"/>
  <c r="AB285" i="1"/>
  <c r="AA285" i="1"/>
  <c r="Z285" i="1"/>
  <c r="Y285" i="1"/>
  <c r="X285" i="1"/>
  <c r="W285" i="1"/>
  <c r="V285" i="1"/>
  <c r="U285" i="1"/>
  <c r="T285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C285" i="1"/>
  <c r="BK280" i="1"/>
  <c r="BJ280" i="1"/>
  <c r="BI280" i="1"/>
  <c r="BH280" i="1"/>
  <c r="BG280" i="1"/>
  <c r="BF280" i="1"/>
  <c r="BE280" i="1"/>
  <c r="BD280" i="1"/>
  <c r="BC280" i="1"/>
  <c r="BB280" i="1"/>
  <c r="BA280" i="1"/>
  <c r="AZ280" i="1"/>
  <c r="AY280" i="1"/>
  <c r="AX280" i="1"/>
  <c r="AW280" i="1"/>
  <c r="AV280" i="1"/>
  <c r="AU280" i="1"/>
  <c r="AT280" i="1"/>
  <c r="AS280" i="1"/>
  <c r="AR280" i="1"/>
  <c r="AQ280" i="1"/>
  <c r="AP280" i="1"/>
  <c r="AO280" i="1"/>
  <c r="AN280" i="1"/>
  <c r="AM280" i="1"/>
  <c r="AL280" i="1"/>
  <c r="AK280" i="1"/>
  <c r="AJ280" i="1"/>
  <c r="AI280" i="1"/>
  <c r="AH280" i="1"/>
  <c r="AG280" i="1"/>
  <c r="AF280" i="1"/>
  <c r="AE280" i="1"/>
  <c r="AD280" i="1"/>
  <c r="AC280" i="1"/>
  <c r="AB280" i="1"/>
  <c r="AA280" i="1"/>
  <c r="Z280" i="1"/>
  <c r="Y280" i="1"/>
  <c r="X280" i="1"/>
  <c r="W280" i="1"/>
  <c r="V280" i="1"/>
  <c r="U280" i="1"/>
  <c r="T280" i="1"/>
  <c r="S280" i="1"/>
  <c r="R280" i="1"/>
  <c r="Q280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C280" i="1"/>
  <c r="BK275" i="1"/>
  <c r="BJ275" i="1"/>
  <c r="BI275" i="1"/>
  <c r="BH275" i="1"/>
  <c r="BG275" i="1"/>
  <c r="BF275" i="1"/>
  <c r="BE275" i="1"/>
  <c r="BD275" i="1"/>
  <c r="BC275" i="1"/>
  <c r="BB275" i="1"/>
  <c r="BA275" i="1"/>
  <c r="AZ275" i="1"/>
  <c r="AY275" i="1"/>
  <c r="AX275" i="1"/>
  <c r="AW275" i="1"/>
  <c r="AV275" i="1"/>
  <c r="AU275" i="1"/>
  <c r="AT275" i="1"/>
  <c r="AS275" i="1"/>
  <c r="AR275" i="1"/>
  <c r="AQ275" i="1"/>
  <c r="AP275" i="1"/>
  <c r="AO275" i="1"/>
  <c r="AN275" i="1"/>
  <c r="AM275" i="1"/>
  <c r="AL275" i="1"/>
  <c r="AK275" i="1"/>
  <c r="AJ275" i="1"/>
  <c r="AI275" i="1"/>
  <c r="AH275" i="1"/>
  <c r="AG275" i="1"/>
  <c r="AF275" i="1"/>
  <c r="AE275" i="1"/>
  <c r="AD275" i="1"/>
  <c r="AC275" i="1"/>
  <c r="AB275" i="1"/>
  <c r="AA275" i="1"/>
  <c r="Z275" i="1"/>
  <c r="Y275" i="1"/>
  <c r="X275" i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C275" i="1"/>
  <c r="BK269" i="1"/>
  <c r="BJ269" i="1"/>
  <c r="BI269" i="1"/>
  <c r="BH269" i="1"/>
  <c r="BG269" i="1"/>
  <c r="BF269" i="1"/>
  <c r="BE269" i="1"/>
  <c r="BD269" i="1"/>
  <c r="BC269" i="1"/>
  <c r="BB269" i="1"/>
  <c r="BA269" i="1"/>
  <c r="AZ269" i="1"/>
  <c r="AY269" i="1"/>
  <c r="AX269" i="1"/>
  <c r="AW269" i="1"/>
  <c r="AV269" i="1"/>
  <c r="AU269" i="1"/>
  <c r="AT269" i="1"/>
  <c r="AS269" i="1"/>
  <c r="AR269" i="1"/>
  <c r="AQ269" i="1"/>
  <c r="AP269" i="1"/>
  <c r="AO269" i="1"/>
  <c r="AN269" i="1"/>
  <c r="AM269" i="1"/>
  <c r="AL269" i="1"/>
  <c r="AK269" i="1"/>
  <c r="AJ269" i="1"/>
  <c r="AI269" i="1"/>
  <c r="AH269" i="1"/>
  <c r="AG269" i="1"/>
  <c r="AF269" i="1"/>
  <c r="AE269" i="1"/>
  <c r="AD269" i="1"/>
  <c r="AC269" i="1"/>
  <c r="AB269" i="1"/>
  <c r="AA269" i="1"/>
  <c r="Z269" i="1"/>
  <c r="Y269" i="1"/>
  <c r="X269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C269" i="1"/>
  <c r="BK263" i="1"/>
  <c r="BJ263" i="1"/>
  <c r="BI263" i="1"/>
  <c r="BH263" i="1"/>
  <c r="BG263" i="1"/>
  <c r="BF263" i="1"/>
  <c r="BE263" i="1"/>
  <c r="BD263" i="1"/>
  <c r="BC263" i="1"/>
  <c r="BB263" i="1"/>
  <c r="BA263" i="1"/>
  <c r="AZ263" i="1"/>
  <c r="AY263" i="1"/>
  <c r="AX263" i="1"/>
  <c r="AW263" i="1"/>
  <c r="AV263" i="1"/>
  <c r="AU263" i="1"/>
  <c r="AT263" i="1"/>
  <c r="AS263" i="1"/>
  <c r="AR263" i="1"/>
  <c r="AQ263" i="1"/>
  <c r="AP263" i="1"/>
  <c r="AO263" i="1"/>
  <c r="AN263" i="1"/>
  <c r="AM263" i="1"/>
  <c r="AL263" i="1"/>
  <c r="AK263" i="1"/>
  <c r="AJ263" i="1"/>
  <c r="AI263" i="1"/>
  <c r="AH263" i="1"/>
  <c r="AG263" i="1"/>
  <c r="AF263" i="1"/>
  <c r="AE263" i="1"/>
  <c r="AD263" i="1"/>
  <c r="AC263" i="1"/>
  <c r="AB263" i="1"/>
  <c r="AA263" i="1"/>
  <c r="Z263" i="1"/>
  <c r="Y263" i="1"/>
  <c r="X263" i="1"/>
  <c r="W263" i="1"/>
  <c r="V263" i="1"/>
  <c r="U263" i="1"/>
  <c r="T263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C263" i="1"/>
  <c r="BK258" i="1"/>
  <c r="BJ258" i="1"/>
  <c r="BI258" i="1"/>
  <c r="BH258" i="1"/>
  <c r="BG258" i="1"/>
  <c r="BF258" i="1"/>
  <c r="BE258" i="1"/>
  <c r="BD258" i="1"/>
  <c r="BC258" i="1"/>
  <c r="BB258" i="1"/>
  <c r="BA258" i="1"/>
  <c r="AZ258" i="1"/>
  <c r="AY258" i="1"/>
  <c r="AX258" i="1"/>
  <c r="AW258" i="1"/>
  <c r="AV258" i="1"/>
  <c r="AU258" i="1"/>
  <c r="AT258" i="1"/>
  <c r="AS258" i="1"/>
  <c r="AR258" i="1"/>
  <c r="AQ258" i="1"/>
  <c r="AP258" i="1"/>
  <c r="AO258" i="1"/>
  <c r="AN258" i="1"/>
  <c r="AM258" i="1"/>
  <c r="AL258" i="1"/>
  <c r="AK258" i="1"/>
  <c r="AJ258" i="1"/>
  <c r="AI258" i="1"/>
  <c r="AH258" i="1"/>
  <c r="AG258" i="1"/>
  <c r="AF258" i="1"/>
  <c r="AE258" i="1"/>
  <c r="AD258" i="1"/>
  <c r="AC258" i="1"/>
  <c r="AB258" i="1"/>
  <c r="AA258" i="1"/>
  <c r="Z258" i="1"/>
  <c r="Y258" i="1"/>
  <c r="X258" i="1"/>
  <c r="W258" i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C258" i="1"/>
  <c r="BK252" i="1"/>
  <c r="BJ252" i="1"/>
  <c r="BI252" i="1"/>
  <c r="BH252" i="1"/>
  <c r="BG252" i="1"/>
  <c r="BF252" i="1"/>
  <c r="BE252" i="1"/>
  <c r="BD252" i="1"/>
  <c r="BC252" i="1"/>
  <c r="BB252" i="1"/>
  <c r="BA252" i="1"/>
  <c r="AZ252" i="1"/>
  <c r="AY252" i="1"/>
  <c r="AX252" i="1"/>
  <c r="AW252" i="1"/>
  <c r="AV252" i="1"/>
  <c r="AU252" i="1"/>
  <c r="AT252" i="1"/>
  <c r="AS252" i="1"/>
  <c r="AR252" i="1"/>
  <c r="AQ252" i="1"/>
  <c r="AP252" i="1"/>
  <c r="AO252" i="1"/>
  <c r="AN252" i="1"/>
  <c r="AM252" i="1"/>
  <c r="AL252" i="1"/>
  <c r="AK252" i="1"/>
  <c r="AJ252" i="1"/>
  <c r="AI252" i="1"/>
  <c r="AH252" i="1"/>
  <c r="AG252" i="1"/>
  <c r="AF252" i="1"/>
  <c r="AE252" i="1"/>
  <c r="AD252" i="1"/>
  <c r="AC252" i="1"/>
  <c r="AB252" i="1"/>
  <c r="AA252" i="1"/>
  <c r="Z252" i="1"/>
  <c r="Y252" i="1"/>
  <c r="X252" i="1"/>
  <c r="W252" i="1"/>
  <c r="V252" i="1"/>
  <c r="U252" i="1"/>
  <c r="T252" i="1"/>
  <c r="S252" i="1"/>
  <c r="R252" i="1"/>
  <c r="Q252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C252" i="1"/>
  <c r="BK247" i="1"/>
  <c r="BJ247" i="1"/>
  <c r="BI247" i="1"/>
  <c r="BH247" i="1"/>
  <c r="BG247" i="1"/>
  <c r="BF247" i="1"/>
  <c r="BE247" i="1"/>
  <c r="BD247" i="1"/>
  <c r="BC247" i="1"/>
  <c r="BB247" i="1"/>
  <c r="BA247" i="1"/>
  <c r="AZ247" i="1"/>
  <c r="AY247" i="1"/>
  <c r="AX247" i="1"/>
  <c r="AW247" i="1"/>
  <c r="AV247" i="1"/>
  <c r="AU247" i="1"/>
  <c r="AT247" i="1"/>
  <c r="AS247" i="1"/>
  <c r="AR247" i="1"/>
  <c r="AQ247" i="1"/>
  <c r="AP247" i="1"/>
  <c r="AO247" i="1"/>
  <c r="AN247" i="1"/>
  <c r="AM247" i="1"/>
  <c r="AL247" i="1"/>
  <c r="AK247" i="1"/>
  <c r="AJ247" i="1"/>
  <c r="AI247" i="1"/>
  <c r="AH247" i="1"/>
  <c r="AG247" i="1"/>
  <c r="AF247" i="1"/>
  <c r="AE247" i="1"/>
  <c r="AD247" i="1"/>
  <c r="AC247" i="1"/>
  <c r="AB247" i="1"/>
  <c r="AA247" i="1"/>
  <c r="Z247" i="1"/>
  <c r="Y247" i="1"/>
  <c r="X247" i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C247" i="1"/>
  <c r="BK241" i="1"/>
  <c r="BJ241" i="1"/>
  <c r="BI241" i="1"/>
  <c r="BH241" i="1"/>
  <c r="BG241" i="1"/>
  <c r="BF241" i="1"/>
  <c r="BE241" i="1"/>
  <c r="BD241" i="1"/>
  <c r="BC241" i="1"/>
  <c r="BB241" i="1"/>
  <c r="BA241" i="1"/>
  <c r="AZ241" i="1"/>
  <c r="AY241" i="1"/>
  <c r="AX241" i="1"/>
  <c r="AW241" i="1"/>
  <c r="AV241" i="1"/>
  <c r="AU241" i="1"/>
  <c r="AT241" i="1"/>
  <c r="AS241" i="1"/>
  <c r="AR241" i="1"/>
  <c r="AQ241" i="1"/>
  <c r="AP241" i="1"/>
  <c r="AO241" i="1"/>
  <c r="AN241" i="1"/>
  <c r="AM241" i="1"/>
  <c r="AL241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Y241" i="1"/>
  <c r="X241" i="1"/>
  <c r="W241" i="1"/>
  <c r="V241" i="1"/>
  <c r="U241" i="1"/>
  <c r="T241" i="1"/>
  <c r="S241" i="1"/>
  <c r="R241" i="1"/>
  <c r="Q241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C241" i="1"/>
  <c r="BK234" i="1"/>
  <c r="BJ234" i="1"/>
  <c r="BI234" i="1"/>
  <c r="BH234" i="1"/>
  <c r="BG234" i="1"/>
  <c r="BF234" i="1"/>
  <c r="BE234" i="1"/>
  <c r="BD234" i="1"/>
  <c r="BC234" i="1"/>
  <c r="BB234" i="1"/>
  <c r="BA234" i="1"/>
  <c r="AZ234" i="1"/>
  <c r="AY234" i="1"/>
  <c r="AX234" i="1"/>
  <c r="AW234" i="1"/>
  <c r="AV234" i="1"/>
  <c r="AU234" i="1"/>
  <c r="AT234" i="1"/>
  <c r="AS234" i="1"/>
  <c r="AR234" i="1"/>
  <c r="AQ234" i="1"/>
  <c r="AP234" i="1"/>
  <c r="AO234" i="1"/>
  <c r="AN234" i="1"/>
  <c r="AM234" i="1"/>
  <c r="AL234" i="1"/>
  <c r="AK234" i="1"/>
  <c r="AJ234" i="1"/>
  <c r="AI234" i="1"/>
  <c r="AH234" i="1"/>
  <c r="AG234" i="1"/>
  <c r="AF234" i="1"/>
  <c r="AE234" i="1"/>
  <c r="AD234" i="1"/>
  <c r="AC234" i="1"/>
  <c r="AB234" i="1"/>
  <c r="AA234" i="1"/>
  <c r="Z234" i="1"/>
  <c r="Y234" i="1"/>
  <c r="X234" i="1"/>
  <c r="W234" i="1"/>
  <c r="V234" i="1"/>
  <c r="U234" i="1"/>
  <c r="T234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C234" i="1"/>
  <c r="BK229" i="1"/>
  <c r="BJ229" i="1"/>
  <c r="BI229" i="1"/>
  <c r="BH229" i="1"/>
  <c r="BG229" i="1"/>
  <c r="BF229" i="1"/>
  <c r="BE229" i="1"/>
  <c r="BD229" i="1"/>
  <c r="BC229" i="1"/>
  <c r="BB229" i="1"/>
  <c r="BA229" i="1"/>
  <c r="AZ229" i="1"/>
  <c r="AY229" i="1"/>
  <c r="AX229" i="1"/>
  <c r="AW229" i="1"/>
  <c r="AV229" i="1"/>
  <c r="AU229" i="1"/>
  <c r="AT229" i="1"/>
  <c r="AS229" i="1"/>
  <c r="AR229" i="1"/>
  <c r="AQ229" i="1"/>
  <c r="AP229" i="1"/>
  <c r="AO229" i="1"/>
  <c r="AN229" i="1"/>
  <c r="AM229" i="1"/>
  <c r="AL229" i="1"/>
  <c r="AK229" i="1"/>
  <c r="AJ229" i="1"/>
  <c r="AI229" i="1"/>
  <c r="AH229" i="1"/>
  <c r="AG229" i="1"/>
  <c r="AF229" i="1"/>
  <c r="AE229" i="1"/>
  <c r="AD229" i="1"/>
  <c r="AC229" i="1"/>
  <c r="AB229" i="1"/>
  <c r="AA229" i="1"/>
  <c r="Z229" i="1"/>
  <c r="Y229" i="1"/>
  <c r="X229" i="1"/>
  <c r="W229" i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C229" i="1"/>
  <c r="BK222" i="1"/>
  <c r="BJ222" i="1"/>
  <c r="BI222" i="1"/>
  <c r="BH222" i="1"/>
  <c r="BG222" i="1"/>
  <c r="BF222" i="1"/>
  <c r="BE222" i="1"/>
  <c r="BD222" i="1"/>
  <c r="BC222" i="1"/>
  <c r="BB222" i="1"/>
  <c r="BA222" i="1"/>
  <c r="AZ222" i="1"/>
  <c r="AY222" i="1"/>
  <c r="AX222" i="1"/>
  <c r="AW222" i="1"/>
  <c r="AV222" i="1"/>
  <c r="AU222" i="1"/>
  <c r="AT222" i="1"/>
  <c r="AS222" i="1"/>
  <c r="AR222" i="1"/>
  <c r="AQ222" i="1"/>
  <c r="AP222" i="1"/>
  <c r="AO222" i="1"/>
  <c r="AN222" i="1"/>
  <c r="AM222" i="1"/>
  <c r="AL222" i="1"/>
  <c r="AK222" i="1"/>
  <c r="AJ222" i="1"/>
  <c r="AI222" i="1"/>
  <c r="AH222" i="1"/>
  <c r="AG222" i="1"/>
  <c r="AF222" i="1"/>
  <c r="AE222" i="1"/>
  <c r="AD222" i="1"/>
  <c r="AC222" i="1"/>
  <c r="AB222" i="1"/>
  <c r="AA222" i="1"/>
  <c r="Z222" i="1"/>
  <c r="Y222" i="1"/>
  <c r="X222" i="1"/>
  <c r="W222" i="1"/>
  <c r="V222" i="1"/>
  <c r="U222" i="1"/>
  <c r="T222" i="1"/>
  <c r="S222" i="1"/>
  <c r="R222" i="1"/>
  <c r="Q222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C222" i="1"/>
  <c r="BK215" i="1"/>
  <c r="BJ215" i="1"/>
  <c r="BI215" i="1"/>
  <c r="BH215" i="1"/>
  <c r="BG215" i="1"/>
  <c r="BF215" i="1"/>
  <c r="BE215" i="1"/>
  <c r="BD215" i="1"/>
  <c r="BC215" i="1"/>
  <c r="BB215" i="1"/>
  <c r="BA215" i="1"/>
  <c r="AZ215" i="1"/>
  <c r="AY215" i="1"/>
  <c r="AX215" i="1"/>
  <c r="AW215" i="1"/>
  <c r="AV215" i="1"/>
  <c r="AU215" i="1"/>
  <c r="AT215" i="1"/>
  <c r="AS215" i="1"/>
  <c r="AR215" i="1"/>
  <c r="AQ215" i="1"/>
  <c r="AP215" i="1"/>
  <c r="AO215" i="1"/>
  <c r="AN215" i="1"/>
  <c r="AM215" i="1"/>
  <c r="AL215" i="1"/>
  <c r="AK215" i="1"/>
  <c r="AJ215" i="1"/>
  <c r="AI215" i="1"/>
  <c r="AH215" i="1"/>
  <c r="AG215" i="1"/>
  <c r="AF215" i="1"/>
  <c r="AE215" i="1"/>
  <c r="AD215" i="1"/>
  <c r="AC215" i="1"/>
  <c r="AB215" i="1"/>
  <c r="AA215" i="1"/>
  <c r="Z215" i="1"/>
  <c r="Y215" i="1"/>
  <c r="X215" i="1"/>
  <c r="W215" i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C215" i="1"/>
  <c r="BK209" i="1"/>
  <c r="BJ209" i="1"/>
  <c r="BI209" i="1"/>
  <c r="BH209" i="1"/>
  <c r="BG209" i="1"/>
  <c r="BF209" i="1"/>
  <c r="BE209" i="1"/>
  <c r="BD209" i="1"/>
  <c r="BC209" i="1"/>
  <c r="BB209" i="1"/>
  <c r="BA209" i="1"/>
  <c r="AZ209" i="1"/>
  <c r="AY209" i="1"/>
  <c r="AX209" i="1"/>
  <c r="AW209" i="1"/>
  <c r="AV209" i="1"/>
  <c r="AU209" i="1"/>
  <c r="AT209" i="1"/>
  <c r="AS209" i="1"/>
  <c r="AR209" i="1"/>
  <c r="AQ209" i="1"/>
  <c r="AP209" i="1"/>
  <c r="AO209" i="1"/>
  <c r="AN209" i="1"/>
  <c r="AM209" i="1"/>
  <c r="AL209" i="1"/>
  <c r="AK209" i="1"/>
  <c r="AJ209" i="1"/>
  <c r="AI209" i="1"/>
  <c r="AH209" i="1"/>
  <c r="AG209" i="1"/>
  <c r="AF209" i="1"/>
  <c r="AE209" i="1"/>
  <c r="AD209" i="1"/>
  <c r="AC209" i="1"/>
  <c r="AB209" i="1"/>
  <c r="AA209" i="1"/>
  <c r="Z209" i="1"/>
  <c r="Y209" i="1"/>
  <c r="X209" i="1"/>
  <c r="W209" i="1"/>
  <c r="V209" i="1"/>
  <c r="U209" i="1"/>
  <c r="T209" i="1"/>
  <c r="S209" i="1"/>
  <c r="R209" i="1"/>
  <c r="Q209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C209" i="1"/>
  <c r="BK204" i="1"/>
  <c r="BJ204" i="1"/>
  <c r="BI204" i="1"/>
  <c r="BH204" i="1"/>
  <c r="BG204" i="1"/>
  <c r="BF204" i="1"/>
  <c r="BE204" i="1"/>
  <c r="BD204" i="1"/>
  <c r="BC204" i="1"/>
  <c r="BB204" i="1"/>
  <c r="BA204" i="1"/>
  <c r="AZ204" i="1"/>
  <c r="AY204" i="1"/>
  <c r="AX204" i="1"/>
  <c r="AW204" i="1"/>
  <c r="AV204" i="1"/>
  <c r="AU204" i="1"/>
  <c r="AT204" i="1"/>
  <c r="AS204" i="1"/>
  <c r="AR204" i="1"/>
  <c r="AQ204" i="1"/>
  <c r="AP204" i="1"/>
  <c r="AO204" i="1"/>
  <c r="AN204" i="1"/>
  <c r="AM204" i="1"/>
  <c r="AL204" i="1"/>
  <c r="AK204" i="1"/>
  <c r="AJ204" i="1"/>
  <c r="AI204" i="1"/>
  <c r="AH204" i="1"/>
  <c r="AG204" i="1"/>
  <c r="AF204" i="1"/>
  <c r="AE204" i="1"/>
  <c r="AD204" i="1"/>
  <c r="AC204" i="1"/>
  <c r="AB204" i="1"/>
  <c r="AA204" i="1"/>
  <c r="Z204" i="1"/>
  <c r="Y204" i="1"/>
  <c r="X204" i="1"/>
  <c r="W204" i="1"/>
  <c r="V204" i="1"/>
  <c r="U204" i="1"/>
  <c r="T204" i="1"/>
  <c r="S204" i="1"/>
  <c r="R204" i="1"/>
  <c r="Q204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C204" i="1"/>
  <c r="BK197" i="1"/>
  <c r="BJ197" i="1"/>
  <c r="BI197" i="1"/>
  <c r="BH197" i="1"/>
  <c r="BG197" i="1"/>
  <c r="BF197" i="1"/>
  <c r="BE197" i="1"/>
  <c r="BD197" i="1"/>
  <c r="BC197" i="1"/>
  <c r="BB197" i="1"/>
  <c r="BA197" i="1"/>
  <c r="AZ197" i="1"/>
  <c r="AY197" i="1"/>
  <c r="AX197" i="1"/>
  <c r="AW197" i="1"/>
  <c r="AV197" i="1"/>
  <c r="AU197" i="1"/>
  <c r="AT197" i="1"/>
  <c r="AS197" i="1"/>
  <c r="AR197" i="1"/>
  <c r="AQ197" i="1"/>
  <c r="AP197" i="1"/>
  <c r="AO197" i="1"/>
  <c r="AN197" i="1"/>
  <c r="AM197" i="1"/>
  <c r="AL197" i="1"/>
  <c r="AK197" i="1"/>
  <c r="AJ197" i="1"/>
  <c r="AI197" i="1"/>
  <c r="AH197" i="1"/>
  <c r="AG197" i="1"/>
  <c r="AF197" i="1"/>
  <c r="AE197" i="1"/>
  <c r="AD197" i="1"/>
  <c r="AC197" i="1"/>
  <c r="AB197" i="1"/>
  <c r="AA197" i="1"/>
  <c r="Z197" i="1"/>
  <c r="Y197" i="1"/>
  <c r="X197" i="1"/>
  <c r="W197" i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C197" i="1"/>
  <c r="BK189" i="1"/>
  <c r="BJ189" i="1"/>
  <c r="BI189" i="1"/>
  <c r="BH189" i="1"/>
  <c r="BG189" i="1"/>
  <c r="BF189" i="1"/>
  <c r="BE189" i="1"/>
  <c r="BD189" i="1"/>
  <c r="BC189" i="1"/>
  <c r="BB189" i="1"/>
  <c r="BA189" i="1"/>
  <c r="AZ189" i="1"/>
  <c r="AY189" i="1"/>
  <c r="AX189" i="1"/>
  <c r="AW189" i="1"/>
  <c r="AV189" i="1"/>
  <c r="AU189" i="1"/>
  <c r="AT189" i="1"/>
  <c r="AS189" i="1"/>
  <c r="AR189" i="1"/>
  <c r="AQ189" i="1"/>
  <c r="AP189" i="1"/>
  <c r="AO189" i="1"/>
  <c r="AN189" i="1"/>
  <c r="AM189" i="1"/>
  <c r="AL189" i="1"/>
  <c r="AK189" i="1"/>
  <c r="AJ189" i="1"/>
  <c r="AI189" i="1"/>
  <c r="AH189" i="1"/>
  <c r="AG189" i="1"/>
  <c r="AF189" i="1"/>
  <c r="AE189" i="1"/>
  <c r="AD189" i="1"/>
  <c r="AC189" i="1"/>
  <c r="AB189" i="1"/>
  <c r="AA189" i="1"/>
  <c r="Z189" i="1"/>
  <c r="Y189" i="1"/>
  <c r="X189" i="1"/>
  <c r="W189" i="1"/>
  <c r="V189" i="1"/>
  <c r="U189" i="1"/>
  <c r="T189" i="1"/>
  <c r="S189" i="1"/>
  <c r="R189" i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BK183" i="1"/>
  <c r="BJ183" i="1"/>
  <c r="BI183" i="1"/>
  <c r="BH183" i="1"/>
  <c r="BG183" i="1"/>
  <c r="BF183" i="1"/>
  <c r="BE183" i="1"/>
  <c r="BD183" i="1"/>
  <c r="BC183" i="1"/>
  <c r="BB183" i="1"/>
  <c r="BA183" i="1"/>
  <c r="AZ183" i="1"/>
  <c r="AY183" i="1"/>
  <c r="AX183" i="1"/>
  <c r="AW183" i="1"/>
  <c r="AV183" i="1"/>
  <c r="AU183" i="1"/>
  <c r="AT183" i="1"/>
  <c r="AS183" i="1"/>
  <c r="AR183" i="1"/>
  <c r="AQ183" i="1"/>
  <c r="AP183" i="1"/>
  <c r="AO183" i="1"/>
  <c r="AN183" i="1"/>
  <c r="AM183" i="1"/>
  <c r="AL183" i="1"/>
  <c r="AK183" i="1"/>
  <c r="AJ183" i="1"/>
  <c r="AI183" i="1"/>
  <c r="AH183" i="1"/>
  <c r="AG183" i="1"/>
  <c r="AF183" i="1"/>
  <c r="AE183" i="1"/>
  <c r="AD183" i="1"/>
  <c r="AC183" i="1"/>
  <c r="AB183" i="1"/>
  <c r="AA183" i="1"/>
  <c r="Z183" i="1"/>
  <c r="Y183" i="1"/>
  <c r="X183" i="1"/>
  <c r="W183" i="1"/>
  <c r="V183" i="1"/>
  <c r="U183" i="1"/>
  <c r="T183" i="1"/>
  <c r="S183" i="1"/>
  <c r="R183" i="1"/>
  <c r="Q183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C183" i="1"/>
  <c r="BK176" i="1"/>
  <c r="BJ176" i="1"/>
  <c r="BI176" i="1"/>
  <c r="BH176" i="1"/>
  <c r="BG176" i="1"/>
  <c r="BF176" i="1"/>
  <c r="BE176" i="1"/>
  <c r="BD176" i="1"/>
  <c r="BC176" i="1"/>
  <c r="BB176" i="1"/>
  <c r="BA176" i="1"/>
  <c r="AZ176" i="1"/>
  <c r="AY176" i="1"/>
  <c r="AX176" i="1"/>
  <c r="AW176" i="1"/>
  <c r="AV176" i="1"/>
  <c r="AU176" i="1"/>
  <c r="AT176" i="1"/>
  <c r="AS176" i="1"/>
  <c r="AR176" i="1"/>
  <c r="AQ176" i="1"/>
  <c r="AP176" i="1"/>
  <c r="AO176" i="1"/>
  <c r="AN176" i="1"/>
  <c r="AM176" i="1"/>
  <c r="AL176" i="1"/>
  <c r="AK176" i="1"/>
  <c r="AJ176" i="1"/>
  <c r="AI176" i="1"/>
  <c r="AH176" i="1"/>
  <c r="AG176" i="1"/>
  <c r="AF176" i="1"/>
  <c r="AE176" i="1"/>
  <c r="AD176" i="1"/>
  <c r="AC176" i="1"/>
  <c r="AB176" i="1"/>
  <c r="AA176" i="1"/>
  <c r="Z176" i="1"/>
  <c r="Y176" i="1"/>
  <c r="X176" i="1"/>
  <c r="W176" i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C176" i="1"/>
  <c r="BK171" i="1"/>
  <c r="BJ171" i="1"/>
  <c r="BI171" i="1"/>
  <c r="BH171" i="1"/>
  <c r="BG171" i="1"/>
  <c r="BF171" i="1"/>
  <c r="BE171" i="1"/>
  <c r="BD171" i="1"/>
  <c r="BC171" i="1"/>
  <c r="BB171" i="1"/>
  <c r="BA171" i="1"/>
  <c r="AZ171" i="1"/>
  <c r="AY171" i="1"/>
  <c r="AX171" i="1"/>
  <c r="AW171" i="1"/>
  <c r="AV171" i="1"/>
  <c r="AU171" i="1"/>
  <c r="AT171" i="1"/>
  <c r="AS171" i="1"/>
  <c r="AR171" i="1"/>
  <c r="AQ171" i="1"/>
  <c r="AP171" i="1"/>
  <c r="AO171" i="1"/>
  <c r="AN171" i="1"/>
  <c r="AM171" i="1"/>
  <c r="AL171" i="1"/>
  <c r="AK171" i="1"/>
  <c r="AJ171" i="1"/>
  <c r="AI171" i="1"/>
  <c r="AH171" i="1"/>
  <c r="AG171" i="1"/>
  <c r="AF171" i="1"/>
  <c r="AE171" i="1"/>
  <c r="AD171" i="1"/>
  <c r="AC171" i="1"/>
  <c r="AB171" i="1"/>
  <c r="AA171" i="1"/>
  <c r="Z171" i="1"/>
  <c r="Y171" i="1"/>
  <c r="X171" i="1"/>
  <c r="W171" i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C171" i="1"/>
  <c r="BK166" i="1"/>
  <c r="BJ166" i="1"/>
  <c r="BI166" i="1"/>
  <c r="BH166" i="1"/>
  <c r="BG166" i="1"/>
  <c r="BF166" i="1"/>
  <c r="BE166" i="1"/>
  <c r="BD166" i="1"/>
  <c r="BC166" i="1"/>
  <c r="BB166" i="1"/>
  <c r="BA166" i="1"/>
  <c r="AZ166" i="1"/>
  <c r="AY166" i="1"/>
  <c r="AX166" i="1"/>
  <c r="AW166" i="1"/>
  <c r="AV166" i="1"/>
  <c r="AU166" i="1"/>
  <c r="AT166" i="1"/>
  <c r="AS166" i="1"/>
  <c r="AR166" i="1"/>
  <c r="AQ166" i="1"/>
  <c r="AP166" i="1"/>
  <c r="AO166" i="1"/>
  <c r="AN166" i="1"/>
  <c r="AM166" i="1"/>
  <c r="AL166" i="1"/>
  <c r="AK166" i="1"/>
  <c r="AJ166" i="1"/>
  <c r="AI166" i="1"/>
  <c r="AH166" i="1"/>
  <c r="AG166" i="1"/>
  <c r="AF166" i="1"/>
  <c r="AE166" i="1"/>
  <c r="AD166" i="1"/>
  <c r="AC166" i="1"/>
  <c r="AB166" i="1"/>
  <c r="AA166" i="1"/>
  <c r="Z166" i="1"/>
  <c r="Y166" i="1"/>
  <c r="X166" i="1"/>
  <c r="W166" i="1"/>
  <c r="V166" i="1"/>
  <c r="U166" i="1"/>
  <c r="T166" i="1"/>
  <c r="S166" i="1"/>
  <c r="R166" i="1"/>
  <c r="Q166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C166" i="1"/>
  <c r="BK160" i="1"/>
  <c r="BJ160" i="1"/>
  <c r="BI160" i="1"/>
  <c r="BH160" i="1"/>
  <c r="BG160" i="1"/>
  <c r="BF160" i="1"/>
  <c r="BE160" i="1"/>
  <c r="BD160" i="1"/>
  <c r="BC160" i="1"/>
  <c r="BB160" i="1"/>
  <c r="BA160" i="1"/>
  <c r="AZ160" i="1"/>
  <c r="AY160" i="1"/>
  <c r="AX160" i="1"/>
  <c r="AW160" i="1"/>
  <c r="AV160" i="1"/>
  <c r="AU160" i="1"/>
  <c r="AT160" i="1"/>
  <c r="AS160" i="1"/>
  <c r="AR160" i="1"/>
  <c r="AQ160" i="1"/>
  <c r="AP160" i="1"/>
  <c r="AO160" i="1"/>
  <c r="AN160" i="1"/>
  <c r="AM160" i="1"/>
  <c r="AL160" i="1"/>
  <c r="AK160" i="1"/>
  <c r="AJ160" i="1"/>
  <c r="AI160" i="1"/>
  <c r="AH160" i="1"/>
  <c r="AG160" i="1"/>
  <c r="AF160" i="1"/>
  <c r="AE160" i="1"/>
  <c r="AD160" i="1"/>
  <c r="AC160" i="1"/>
  <c r="AB160" i="1"/>
  <c r="AA160" i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C160" i="1"/>
  <c r="BK154" i="1"/>
  <c r="BJ154" i="1"/>
  <c r="BI154" i="1"/>
  <c r="BH154" i="1"/>
  <c r="BG154" i="1"/>
  <c r="BF154" i="1"/>
  <c r="BE154" i="1"/>
  <c r="BD154" i="1"/>
  <c r="BC154" i="1"/>
  <c r="BB154" i="1"/>
  <c r="BA154" i="1"/>
  <c r="AZ154" i="1"/>
  <c r="AY154" i="1"/>
  <c r="AX154" i="1"/>
  <c r="AW154" i="1"/>
  <c r="AV154" i="1"/>
  <c r="AU154" i="1"/>
  <c r="AT154" i="1"/>
  <c r="AS154" i="1"/>
  <c r="AR154" i="1"/>
  <c r="AQ154" i="1"/>
  <c r="AP154" i="1"/>
  <c r="AO154" i="1"/>
  <c r="AN154" i="1"/>
  <c r="AM154" i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W154" i="1"/>
  <c r="V154" i="1"/>
  <c r="U154" i="1"/>
  <c r="T154" i="1"/>
  <c r="S154" i="1"/>
  <c r="R154" i="1"/>
  <c r="Q154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C154" i="1"/>
  <c r="BK148" i="1"/>
  <c r="BJ148" i="1"/>
  <c r="BI148" i="1"/>
  <c r="BH148" i="1"/>
  <c r="BG148" i="1"/>
  <c r="BF148" i="1"/>
  <c r="BE148" i="1"/>
  <c r="BD148" i="1"/>
  <c r="BC148" i="1"/>
  <c r="BB148" i="1"/>
  <c r="BA148" i="1"/>
  <c r="AZ148" i="1"/>
  <c r="AY148" i="1"/>
  <c r="AX148" i="1"/>
  <c r="AW148" i="1"/>
  <c r="AV148" i="1"/>
  <c r="AU148" i="1"/>
  <c r="AT148" i="1"/>
  <c r="AS148" i="1"/>
  <c r="AR148" i="1"/>
  <c r="AQ148" i="1"/>
  <c r="AP148" i="1"/>
  <c r="AO148" i="1"/>
  <c r="AN148" i="1"/>
  <c r="AM148" i="1"/>
  <c r="AL148" i="1"/>
  <c r="AK148" i="1"/>
  <c r="AJ148" i="1"/>
  <c r="AI148" i="1"/>
  <c r="AH148" i="1"/>
  <c r="AG148" i="1"/>
  <c r="AF148" i="1"/>
  <c r="AE148" i="1"/>
  <c r="AD148" i="1"/>
  <c r="AC148" i="1"/>
  <c r="AB148" i="1"/>
  <c r="AA148" i="1"/>
  <c r="Z148" i="1"/>
  <c r="Y148" i="1"/>
  <c r="X148" i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BK143" i="1"/>
  <c r="BJ143" i="1"/>
  <c r="BI143" i="1"/>
  <c r="BH143" i="1"/>
  <c r="BG143" i="1"/>
  <c r="BF143" i="1"/>
  <c r="BE143" i="1"/>
  <c r="BD143" i="1"/>
  <c r="BC143" i="1"/>
  <c r="BB143" i="1"/>
  <c r="BA143" i="1"/>
  <c r="AZ143" i="1"/>
  <c r="AY143" i="1"/>
  <c r="AX143" i="1"/>
  <c r="AW143" i="1"/>
  <c r="AV143" i="1"/>
  <c r="AU143" i="1"/>
  <c r="AT143" i="1"/>
  <c r="AS143" i="1"/>
  <c r="AR143" i="1"/>
  <c r="AQ143" i="1"/>
  <c r="AP143" i="1"/>
  <c r="AO143" i="1"/>
  <c r="AN143" i="1"/>
  <c r="AM143" i="1"/>
  <c r="AL143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Y143" i="1"/>
  <c r="X143" i="1"/>
  <c r="W143" i="1"/>
  <c r="V143" i="1"/>
  <c r="U143" i="1"/>
  <c r="T143" i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BK138" i="1"/>
  <c r="BJ138" i="1"/>
  <c r="BI138" i="1"/>
  <c r="BH138" i="1"/>
  <c r="BG138" i="1"/>
  <c r="BF138" i="1"/>
  <c r="BE138" i="1"/>
  <c r="BD138" i="1"/>
  <c r="BC138" i="1"/>
  <c r="BB138" i="1"/>
  <c r="BA138" i="1"/>
  <c r="AZ138" i="1"/>
  <c r="AY138" i="1"/>
  <c r="AX138" i="1"/>
  <c r="AW138" i="1"/>
  <c r="AV138" i="1"/>
  <c r="AU138" i="1"/>
  <c r="AT138" i="1"/>
  <c r="AS138" i="1"/>
  <c r="AR138" i="1"/>
  <c r="AQ138" i="1"/>
  <c r="AP138" i="1"/>
  <c r="AO138" i="1"/>
  <c r="AN138" i="1"/>
  <c r="AM138" i="1"/>
  <c r="AL138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W138" i="1"/>
  <c r="V138" i="1"/>
  <c r="U138" i="1"/>
  <c r="T138" i="1"/>
  <c r="S138" i="1"/>
  <c r="R138" i="1"/>
  <c r="Q138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C138" i="1"/>
  <c r="BK132" i="1"/>
  <c r="BJ132" i="1"/>
  <c r="BI132" i="1"/>
  <c r="BH132" i="1"/>
  <c r="BG132" i="1"/>
  <c r="BF132" i="1"/>
  <c r="BE132" i="1"/>
  <c r="BD132" i="1"/>
  <c r="BC132" i="1"/>
  <c r="BB132" i="1"/>
  <c r="BA132" i="1"/>
  <c r="AZ132" i="1"/>
  <c r="AY132" i="1"/>
  <c r="AX132" i="1"/>
  <c r="AW132" i="1"/>
  <c r="AV132" i="1"/>
  <c r="AU132" i="1"/>
  <c r="AT132" i="1"/>
  <c r="AS132" i="1"/>
  <c r="AR132" i="1"/>
  <c r="AQ132" i="1"/>
  <c r="AP132" i="1"/>
  <c r="AO132" i="1"/>
  <c r="AN132" i="1"/>
  <c r="AM132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W132" i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BK126" i="1"/>
  <c r="BJ126" i="1"/>
  <c r="BI126" i="1"/>
  <c r="BH126" i="1"/>
  <c r="BG126" i="1"/>
  <c r="BF126" i="1"/>
  <c r="BE126" i="1"/>
  <c r="BD126" i="1"/>
  <c r="BC126" i="1"/>
  <c r="BB126" i="1"/>
  <c r="BA126" i="1"/>
  <c r="AZ126" i="1"/>
  <c r="AY126" i="1"/>
  <c r="AX126" i="1"/>
  <c r="AW126" i="1"/>
  <c r="AV126" i="1"/>
  <c r="AU126" i="1"/>
  <c r="AT126" i="1"/>
  <c r="AS126" i="1"/>
  <c r="AR126" i="1"/>
  <c r="AQ126" i="1"/>
  <c r="AP126" i="1"/>
  <c r="AO126" i="1"/>
  <c r="AN126" i="1"/>
  <c r="AM126" i="1"/>
  <c r="AL126" i="1"/>
  <c r="AK126" i="1"/>
  <c r="AJ126" i="1"/>
  <c r="AI126" i="1"/>
  <c r="AH126" i="1"/>
  <c r="AG126" i="1"/>
  <c r="AF126" i="1"/>
  <c r="AE126" i="1"/>
  <c r="AD126" i="1"/>
  <c r="AC126" i="1"/>
  <c r="AB126" i="1"/>
  <c r="AA126" i="1"/>
  <c r="Z126" i="1"/>
  <c r="Y126" i="1"/>
  <c r="X126" i="1"/>
  <c r="W126" i="1"/>
  <c r="V126" i="1"/>
  <c r="U126" i="1"/>
  <c r="T126" i="1"/>
  <c r="S126" i="1"/>
  <c r="R126" i="1"/>
  <c r="Q126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C126" i="1"/>
  <c r="BK121" i="1"/>
  <c r="BJ121" i="1"/>
  <c r="BI121" i="1"/>
  <c r="BH121" i="1"/>
  <c r="BG121" i="1"/>
  <c r="BF121" i="1"/>
  <c r="BE121" i="1"/>
  <c r="BD121" i="1"/>
  <c r="BC121" i="1"/>
  <c r="BB121" i="1"/>
  <c r="BA121" i="1"/>
  <c r="AZ121" i="1"/>
  <c r="AY121" i="1"/>
  <c r="AX121" i="1"/>
  <c r="AW121" i="1"/>
  <c r="AV121" i="1"/>
  <c r="AU121" i="1"/>
  <c r="AT121" i="1"/>
  <c r="AS121" i="1"/>
  <c r="AR121" i="1"/>
  <c r="AQ121" i="1"/>
  <c r="AP121" i="1"/>
  <c r="AO121" i="1"/>
  <c r="AN121" i="1"/>
  <c r="AM121" i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W121" i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BK115" i="1"/>
  <c r="BJ115" i="1"/>
  <c r="BI115" i="1"/>
  <c r="BH115" i="1"/>
  <c r="BG115" i="1"/>
  <c r="BF115" i="1"/>
  <c r="BE115" i="1"/>
  <c r="BD115" i="1"/>
  <c r="BC115" i="1"/>
  <c r="BB115" i="1"/>
  <c r="BA115" i="1"/>
  <c r="AZ115" i="1"/>
  <c r="AY115" i="1"/>
  <c r="AX115" i="1"/>
  <c r="AW115" i="1"/>
  <c r="AV115" i="1"/>
  <c r="AU115" i="1"/>
  <c r="AT115" i="1"/>
  <c r="AS115" i="1"/>
  <c r="AR115" i="1"/>
  <c r="AQ115" i="1"/>
  <c r="AP115" i="1"/>
  <c r="AO115" i="1"/>
  <c r="AN115" i="1"/>
  <c r="AM115" i="1"/>
  <c r="AL115" i="1"/>
  <c r="AK115" i="1"/>
  <c r="AJ115" i="1"/>
  <c r="AI115" i="1"/>
  <c r="AH115" i="1"/>
  <c r="AG115" i="1"/>
  <c r="AF115" i="1"/>
  <c r="AE115" i="1"/>
  <c r="AD115" i="1"/>
  <c r="AC115" i="1"/>
  <c r="AB115" i="1"/>
  <c r="AA115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C115" i="1"/>
  <c r="BK110" i="1"/>
  <c r="BJ110" i="1"/>
  <c r="BI110" i="1"/>
  <c r="BH110" i="1"/>
  <c r="BG110" i="1"/>
  <c r="BF110" i="1"/>
  <c r="BE110" i="1"/>
  <c r="BD110" i="1"/>
  <c r="BC110" i="1"/>
  <c r="BB110" i="1"/>
  <c r="BA110" i="1"/>
  <c r="AZ110" i="1"/>
  <c r="AY110" i="1"/>
  <c r="AX110" i="1"/>
  <c r="AW110" i="1"/>
  <c r="AV110" i="1"/>
  <c r="AU110" i="1"/>
  <c r="AT110" i="1"/>
  <c r="AS110" i="1"/>
  <c r="AR110" i="1"/>
  <c r="AQ110" i="1"/>
  <c r="AP110" i="1"/>
  <c r="AO110" i="1"/>
  <c r="AN110" i="1"/>
  <c r="AM110" i="1"/>
  <c r="AL110" i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W110" i="1"/>
  <c r="V110" i="1"/>
  <c r="U110" i="1"/>
  <c r="T110" i="1"/>
  <c r="S110" i="1"/>
  <c r="R110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C110" i="1"/>
  <c r="BK104" i="1"/>
  <c r="BJ104" i="1"/>
  <c r="BI104" i="1"/>
  <c r="BH104" i="1"/>
  <c r="BG104" i="1"/>
  <c r="BF104" i="1"/>
  <c r="BE104" i="1"/>
  <c r="BD104" i="1"/>
  <c r="BC104" i="1"/>
  <c r="BB104" i="1"/>
  <c r="BA104" i="1"/>
  <c r="AZ104" i="1"/>
  <c r="AY104" i="1"/>
  <c r="AX104" i="1"/>
  <c r="AW104" i="1"/>
  <c r="AV104" i="1"/>
  <c r="AU104" i="1"/>
  <c r="AT104" i="1"/>
  <c r="AS104" i="1"/>
  <c r="AR104" i="1"/>
  <c r="AQ104" i="1"/>
  <c r="AP104" i="1"/>
  <c r="AO104" i="1"/>
  <c r="AN104" i="1"/>
  <c r="AM104" i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W104" i="1"/>
  <c r="V104" i="1"/>
  <c r="U104" i="1"/>
  <c r="T104" i="1"/>
  <c r="S104" i="1"/>
  <c r="R104" i="1"/>
  <c r="Q104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C104" i="1"/>
  <c r="BK99" i="1"/>
  <c r="BJ99" i="1"/>
  <c r="BI99" i="1"/>
  <c r="BH99" i="1"/>
  <c r="BG99" i="1"/>
  <c r="BF99" i="1"/>
  <c r="BE99" i="1"/>
  <c r="BD99" i="1"/>
  <c r="BC99" i="1"/>
  <c r="BB99" i="1"/>
  <c r="BA99" i="1"/>
  <c r="AZ99" i="1"/>
  <c r="AY99" i="1"/>
  <c r="AX99" i="1"/>
  <c r="AW99" i="1"/>
  <c r="AV99" i="1"/>
  <c r="AU99" i="1"/>
  <c r="AT99" i="1"/>
  <c r="AS99" i="1"/>
  <c r="AR99" i="1"/>
  <c r="AQ99" i="1"/>
  <c r="AP99" i="1"/>
  <c r="AO99" i="1"/>
  <c r="AN99" i="1"/>
  <c r="AM99" i="1"/>
  <c r="AL99" i="1"/>
  <c r="AK99" i="1"/>
  <c r="AJ99" i="1"/>
  <c r="AI99" i="1"/>
  <c r="AH99" i="1"/>
  <c r="AG99" i="1"/>
  <c r="AF99" i="1"/>
  <c r="AE99" i="1"/>
  <c r="AD99" i="1"/>
  <c r="AC99" i="1"/>
  <c r="AB99" i="1"/>
  <c r="AA99" i="1"/>
  <c r="Z99" i="1"/>
  <c r="Y99" i="1"/>
  <c r="X99" i="1"/>
  <c r="W99" i="1"/>
  <c r="V99" i="1"/>
  <c r="U99" i="1"/>
  <c r="T99" i="1"/>
  <c r="S99" i="1"/>
  <c r="R99" i="1"/>
  <c r="Q99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BK92" i="1"/>
  <c r="BJ92" i="1"/>
  <c r="BI92" i="1"/>
  <c r="BH92" i="1"/>
  <c r="BG92" i="1"/>
  <c r="BF92" i="1"/>
  <c r="BE92" i="1"/>
  <c r="BD92" i="1"/>
  <c r="BC92" i="1"/>
  <c r="BB92" i="1"/>
  <c r="BA92" i="1"/>
  <c r="AZ92" i="1"/>
  <c r="AY92" i="1"/>
  <c r="AX92" i="1"/>
  <c r="AW92" i="1"/>
  <c r="AV92" i="1"/>
  <c r="AU92" i="1"/>
  <c r="AT92" i="1"/>
  <c r="AS92" i="1"/>
  <c r="AR92" i="1"/>
  <c r="AQ92" i="1"/>
  <c r="AP92" i="1"/>
  <c r="AO92" i="1"/>
  <c r="AN92" i="1"/>
  <c r="AM92" i="1"/>
  <c r="AL92" i="1"/>
  <c r="AK92" i="1"/>
  <c r="AJ92" i="1"/>
  <c r="AI92" i="1"/>
  <c r="AH92" i="1"/>
  <c r="AG92" i="1"/>
  <c r="AF92" i="1"/>
  <c r="AE92" i="1"/>
  <c r="AD92" i="1"/>
  <c r="AC92" i="1"/>
  <c r="AB92" i="1"/>
  <c r="AA92" i="1"/>
  <c r="Z92" i="1"/>
  <c r="Y92" i="1"/>
  <c r="X92" i="1"/>
  <c r="W92" i="1"/>
  <c r="V92" i="1"/>
  <c r="U92" i="1"/>
  <c r="T92" i="1"/>
  <c r="S92" i="1"/>
  <c r="R92" i="1"/>
  <c r="Q92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C92" i="1"/>
  <c r="BK85" i="1"/>
  <c r="BJ85" i="1"/>
  <c r="BI85" i="1"/>
  <c r="BH85" i="1"/>
  <c r="BG85" i="1"/>
  <c r="BF85" i="1"/>
  <c r="BE85" i="1"/>
  <c r="BD85" i="1"/>
  <c r="BC85" i="1"/>
  <c r="BB85" i="1"/>
  <c r="BA85" i="1"/>
  <c r="AZ85" i="1"/>
  <c r="AY85" i="1"/>
  <c r="AX85" i="1"/>
  <c r="AW85" i="1"/>
  <c r="AV85" i="1"/>
  <c r="AU85" i="1"/>
  <c r="AT85" i="1"/>
  <c r="AS85" i="1"/>
  <c r="AR85" i="1"/>
  <c r="AQ85" i="1"/>
  <c r="AP85" i="1"/>
  <c r="AO85" i="1"/>
  <c r="AN85" i="1"/>
  <c r="AM85" i="1"/>
  <c r="AL85" i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W85" i="1"/>
  <c r="V85" i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C85" i="1"/>
  <c r="BK80" i="1"/>
  <c r="BJ80" i="1"/>
  <c r="BI80" i="1"/>
  <c r="BH80" i="1"/>
  <c r="BG80" i="1"/>
  <c r="BF80" i="1"/>
  <c r="BE80" i="1"/>
  <c r="BD80" i="1"/>
  <c r="BC80" i="1"/>
  <c r="BB80" i="1"/>
  <c r="BA80" i="1"/>
  <c r="AZ80" i="1"/>
  <c r="AY80" i="1"/>
  <c r="AX80" i="1"/>
  <c r="AW80" i="1"/>
  <c r="AV80" i="1"/>
  <c r="AU80" i="1"/>
  <c r="AT80" i="1"/>
  <c r="AS80" i="1"/>
  <c r="AR80" i="1"/>
  <c r="AQ80" i="1"/>
  <c r="AP80" i="1"/>
  <c r="AO80" i="1"/>
  <c r="AN80" i="1"/>
  <c r="AM80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W80" i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BK71" i="1"/>
  <c r="BJ71" i="1"/>
  <c r="BI71" i="1"/>
  <c r="BH71" i="1"/>
  <c r="BG71" i="1"/>
  <c r="BF71" i="1"/>
  <c r="BE71" i="1"/>
  <c r="BD71" i="1"/>
  <c r="BC71" i="1"/>
  <c r="BB71" i="1"/>
  <c r="BA71" i="1"/>
  <c r="AZ71" i="1"/>
  <c r="AY71" i="1"/>
  <c r="AX71" i="1"/>
  <c r="AW71" i="1"/>
  <c r="AV71" i="1"/>
  <c r="AU71" i="1"/>
  <c r="AT71" i="1"/>
  <c r="AS71" i="1"/>
  <c r="AR71" i="1"/>
  <c r="AQ71" i="1"/>
  <c r="AP71" i="1"/>
  <c r="AO71" i="1"/>
  <c r="AN71" i="1"/>
  <c r="AM71" i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W71" i="1"/>
  <c r="V71" i="1"/>
  <c r="U71" i="1"/>
  <c r="T71" i="1"/>
  <c r="S71" i="1"/>
  <c r="R71" i="1"/>
  <c r="Q71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C71" i="1"/>
  <c r="BK60" i="1"/>
  <c r="BJ60" i="1"/>
  <c r="BI60" i="1"/>
  <c r="BH60" i="1"/>
  <c r="BG60" i="1"/>
  <c r="BF60" i="1"/>
  <c r="BE60" i="1"/>
  <c r="BD60" i="1"/>
  <c r="BC60" i="1"/>
  <c r="BB60" i="1"/>
  <c r="BA60" i="1"/>
  <c r="AZ60" i="1"/>
  <c r="AY60" i="1"/>
  <c r="AX60" i="1"/>
  <c r="AW60" i="1"/>
  <c r="AV60" i="1"/>
  <c r="AU60" i="1"/>
  <c r="AT60" i="1"/>
  <c r="AS60" i="1"/>
  <c r="AR60" i="1"/>
  <c r="AQ60" i="1"/>
  <c r="AP60" i="1"/>
  <c r="AO60" i="1"/>
  <c r="AN60" i="1"/>
  <c r="AM60" i="1"/>
  <c r="AL60" i="1"/>
  <c r="AK60" i="1"/>
  <c r="AJ60" i="1"/>
  <c r="AI60" i="1"/>
  <c r="AH60" i="1"/>
  <c r="AG60" i="1"/>
  <c r="AF60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K55" i="1"/>
  <c r="BJ55" i="1"/>
  <c r="BI55" i="1"/>
  <c r="BH55" i="1"/>
  <c r="BG55" i="1"/>
  <c r="BF55" i="1"/>
  <c r="BE55" i="1"/>
  <c r="BD55" i="1"/>
  <c r="BC55" i="1"/>
  <c r="BB55" i="1"/>
  <c r="BA55" i="1"/>
  <c r="AZ55" i="1"/>
  <c r="AY55" i="1"/>
  <c r="AX55" i="1"/>
  <c r="AW55" i="1"/>
  <c r="AV55" i="1"/>
  <c r="AU55" i="1"/>
  <c r="AT55" i="1"/>
  <c r="AS55" i="1"/>
  <c r="AR55" i="1"/>
  <c r="AQ55" i="1"/>
  <c r="AP55" i="1"/>
  <c r="AO55" i="1"/>
  <c r="AN55" i="1"/>
  <c r="AM55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S55" i="1"/>
  <c r="R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C55" i="1"/>
  <c r="BK50" i="1"/>
  <c r="BJ50" i="1"/>
  <c r="BI50" i="1"/>
  <c r="BH50" i="1"/>
  <c r="BG50" i="1"/>
  <c r="BF50" i="1"/>
  <c r="BE50" i="1"/>
  <c r="BD50" i="1"/>
  <c r="BC50" i="1"/>
  <c r="BB50" i="1"/>
  <c r="BA50" i="1"/>
  <c r="AZ50" i="1"/>
  <c r="AY50" i="1"/>
  <c r="AX50" i="1"/>
  <c r="AW50" i="1"/>
  <c r="AV50" i="1"/>
  <c r="AU50" i="1"/>
  <c r="AT50" i="1"/>
  <c r="AS50" i="1"/>
  <c r="AR50" i="1"/>
  <c r="AQ50" i="1"/>
  <c r="AP50" i="1"/>
  <c r="AO50" i="1"/>
  <c r="AN50" i="1"/>
  <c r="AM50" i="1"/>
  <c r="AL50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K44" i="1"/>
  <c r="BJ44" i="1"/>
  <c r="BI44" i="1"/>
  <c r="BH44" i="1"/>
  <c r="BG44" i="1"/>
  <c r="BF44" i="1"/>
  <c r="BE44" i="1"/>
  <c r="BD44" i="1"/>
  <c r="BC44" i="1"/>
  <c r="BB44" i="1"/>
  <c r="BA44" i="1"/>
  <c r="AZ44" i="1"/>
  <c r="AY44" i="1"/>
  <c r="AX44" i="1"/>
  <c r="AW44" i="1"/>
  <c r="AV44" i="1"/>
  <c r="AU44" i="1"/>
  <c r="AT44" i="1"/>
  <c r="AS44" i="1"/>
  <c r="AR44" i="1"/>
  <c r="AQ44" i="1"/>
  <c r="AP44" i="1"/>
  <c r="AO44" i="1"/>
  <c r="AN44" i="1"/>
  <c r="AM44" i="1"/>
  <c r="AL44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K35" i="1"/>
  <c r="BJ35" i="1"/>
  <c r="BI35" i="1"/>
  <c r="BH35" i="1"/>
  <c r="BG35" i="1"/>
  <c r="BF35" i="1"/>
  <c r="BE35" i="1"/>
  <c r="BD35" i="1"/>
  <c r="BC35" i="1"/>
  <c r="BB35" i="1"/>
  <c r="BA35" i="1"/>
  <c r="AZ35" i="1"/>
  <c r="AY35" i="1"/>
  <c r="AX35" i="1"/>
  <c r="AW35" i="1"/>
  <c r="AV35" i="1"/>
  <c r="AU35" i="1"/>
  <c r="AT35" i="1"/>
  <c r="AS35" i="1"/>
  <c r="AR35" i="1"/>
  <c r="AQ35" i="1"/>
  <c r="AP35" i="1"/>
  <c r="AO35" i="1"/>
  <c r="AN35" i="1"/>
  <c r="AM35" i="1"/>
  <c r="AL35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S35" i="1"/>
  <c r="R35" i="1"/>
  <c r="Q35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K25" i="1"/>
  <c r="BJ25" i="1"/>
  <c r="BI25" i="1"/>
  <c r="BH25" i="1"/>
  <c r="BG25" i="1"/>
  <c r="BF25" i="1"/>
  <c r="BE25" i="1"/>
  <c r="BD25" i="1"/>
  <c r="BC25" i="1"/>
  <c r="BB25" i="1"/>
  <c r="BA25" i="1"/>
  <c r="AZ25" i="1"/>
  <c r="AY25" i="1"/>
  <c r="AX25" i="1"/>
  <c r="AW25" i="1"/>
  <c r="AV25" i="1"/>
  <c r="AU25" i="1"/>
  <c r="AT25" i="1"/>
  <c r="AS25" i="1"/>
  <c r="AR25" i="1"/>
  <c r="AQ25" i="1"/>
  <c r="AP25" i="1"/>
  <c r="AO25" i="1"/>
  <c r="AN25" i="1"/>
  <c r="AM25" i="1"/>
  <c r="AL25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K16" i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</calcChain>
</file>

<file path=xl/sharedStrings.xml><?xml version="1.0" encoding="utf-8"?>
<sst xmlns="http://schemas.openxmlformats.org/spreadsheetml/2006/main" count="515" uniqueCount="206">
  <si>
    <t>DEM</t>
  </si>
  <si>
    <t>REP</t>
  </si>
  <si>
    <t>LIB</t>
  </si>
  <si>
    <t>PF</t>
  </si>
  <si>
    <t>NPP</t>
  </si>
  <si>
    <t>State Assembly 1</t>
  </si>
  <si>
    <t>Alpine</t>
  </si>
  <si>
    <t>Amador</t>
  </si>
  <si>
    <t>El Dorado</t>
  </si>
  <si>
    <t>Lassen</t>
  </si>
  <si>
    <t>Modoc</t>
  </si>
  <si>
    <t>Nevada</t>
  </si>
  <si>
    <t>Placer</t>
  </si>
  <si>
    <t>Plumas</t>
  </si>
  <si>
    <t>Shasta</t>
  </si>
  <si>
    <t>Sierra</t>
  </si>
  <si>
    <t>Siskiyou</t>
  </si>
  <si>
    <t>District Totals</t>
  </si>
  <si>
    <t>Percent</t>
  </si>
  <si>
    <t>State Assembly 2</t>
  </si>
  <si>
    <t>Del Norte</t>
  </si>
  <si>
    <t>Humboldt</t>
  </si>
  <si>
    <t>Mendocino</t>
  </si>
  <si>
    <t>Sonoma</t>
  </si>
  <si>
    <t>Trinity</t>
  </si>
  <si>
    <t>State Assembly 3</t>
  </si>
  <si>
    <t>Butte</t>
  </si>
  <si>
    <t>Glenn</t>
  </si>
  <si>
    <t>Sutter</t>
  </si>
  <si>
    <t>Tehama</t>
  </si>
  <si>
    <t>Yuba</t>
  </si>
  <si>
    <t>State Assembly 4</t>
  </si>
  <si>
    <t>Colusa</t>
  </si>
  <si>
    <t>Lake</t>
  </si>
  <si>
    <t>Napa</t>
  </si>
  <si>
    <t>Yolo</t>
  </si>
  <si>
    <t>State Assembly 5</t>
  </si>
  <si>
    <t>State Assembly 6</t>
  </si>
  <si>
    <t>Sacramento</t>
  </si>
  <si>
    <t>State Assembly 7</t>
  </si>
  <si>
    <t>State Assembly 8</t>
  </si>
  <si>
    <t>Calaveras</t>
  </si>
  <si>
    <t>Fresno</t>
  </si>
  <si>
    <t>Inyo</t>
  </si>
  <si>
    <t>Madera</t>
  </si>
  <si>
    <t>Mariposa</t>
  </si>
  <si>
    <t>Mono</t>
  </si>
  <si>
    <t>Tuolumne</t>
  </si>
  <si>
    <t>State Assembly 9</t>
  </si>
  <si>
    <t>San Joaquin</t>
  </si>
  <si>
    <t>Stanislaus</t>
  </si>
  <si>
    <t>State Assembly 10</t>
  </si>
  <si>
    <t>State Assembly 11</t>
  </si>
  <si>
    <t>Contra Costa</t>
  </si>
  <si>
    <t>Solano</t>
  </si>
  <si>
    <t>State Assembly 12</t>
  </si>
  <si>
    <t>Marin</t>
  </si>
  <si>
    <t>San Francisco</t>
  </si>
  <si>
    <t>State Assembly 13</t>
  </si>
  <si>
    <t>State Assembly 14</t>
  </si>
  <si>
    <t>Alameda</t>
  </si>
  <si>
    <t>State Assembly 15</t>
  </si>
  <si>
    <t>State Assembly 16</t>
  </si>
  <si>
    <t>State Assembly 17</t>
  </si>
  <si>
    <t>State Assembly 18</t>
  </si>
  <si>
    <t>State Assembly 19</t>
  </si>
  <si>
    <t>San Mateo</t>
  </si>
  <si>
    <t>State Assembly 20</t>
  </si>
  <si>
    <t>State Assembly 21</t>
  </si>
  <si>
    <t>State Assembly 22</t>
  </si>
  <si>
    <t>Merced</t>
  </si>
  <si>
    <t>State Assembly 23</t>
  </si>
  <si>
    <t>Santa Clara</t>
  </si>
  <si>
    <t>State Assembly 24</t>
  </si>
  <si>
    <t>State Assembly 25</t>
  </si>
  <si>
    <t>State Assembly 26</t>
  </si>
  <si>
    <t>State Assembly 27</t>
  </si>
  <si>
    <t>State Assembly 28</t>
  </si>
  <si>
    <t>Santa Cruz</t>
  </si>
  <si>
    <t>State Assembly 29</t>
  </si>
  <si>
    <t>Monterey</t>
  </si>
  <si>
    <t>San Benito</t>
  </si>
  <si>
    <t>State Assembly 30</t>
  </si>
  <si>
    <t>San Luis Obispo</t>
  </si>
  <si>
    <t>State Assembly 31</t>
  </si>
  <si>
    <t>State Assembly 32</t>
  </si>
  <si>
    <t>Kern</t>
  </si>
  <si>
    <t>Tulare</t>
  </si>
  <si>
    <t>State Assembly 33</t>
  </si>
  <si>
    <t>Kings</t>
  </si>
  <si>
    <t>State Assembly 34</t>
  </si>
  <si>
    <t>Los Angeles</t>
  </si>
  <si>
    <t>San Bernardino</t>
  </si>
  <si>
    <t>State Assembly 35</t>
  </si>
  <si>
    <t>State Assembly 36</t>
  </si>
  <si>
    <t>Imperial</t>
  </si>
  <si>
    <t>Riverside</t>
  </si>
  <si>
    <t>State Assembly 37</t>
  </si>
  <si>
    <t>Santa Barbara</t>
  </si>
  <si>
    <t>State Assembly 38</t>
  </si>
  <si>
    <t>Ventura</t>
  </si>
  <si>
    <t>State Assembly 39</t>
  </si>
  <si>
    <t>State Assembly 40</t>
  </si>
  <si>
    <t>State Assembly 41</t>
  </si>
  <si>
    <t>State Assembly 42</t>
  </si>
  <si>
    <t>State Assembly 43</t>
  </si>
  <si>
    <t>State Assembly 44</t>
  </si>
  <si>
    <t>State Assembly 45</t>
  </si>
  <si>
    <t>State Assembly 46</t>
  </si>
  <si>
    <t>State Assembly 47</t>
  </si>
  <si>
    <t>State Assembly 48</t>
  </si>
  <si>
    <t>State Assembly 49</t>
  </si>
  <si>
    <t>State Assembly 50</t>
  </si>
  <si>
    <t>State Assembly 51</t>
  </si>
  <si>
    <t>State Assembly 52</t>
  </si>
  <si>
    <t>State Assembly 53</t>
  </si>
  <si>
    <t>State Assembly 54</t>
  </si>
  <si>
    <t>State Assembly 55</t>
  </si>
  <si>
    <t>State Assembly 56</t>
  </si>
  <si>
    <t>State Assembly 57</t>
  </si>
  <si>
    <t>State Assembly 58</t>
  </si>
  <si>
    <t>State Assembly 59</t>
  </si>
  <si>
    <t>Orange</t>
  </si>
  <si>
    <t>State Assembly 60</t>
  </si>
  <si>
    <t>State Assembly 61</t>
  </si>
  <si>
    <t>State Assembly 62</t>
  </si>
  <si>
    <t>State Assembly 63</t>
  </si>
  <si>
    <t>State Assembly 64</t>
  </si>
  <si>
    <t>State Assembly 65</t>
  </si>
  <si>
    <t>State Assembly 66</t>
  </si>
  <si>
    <t>State Assembly 67</t>
  </si>
  <si>
    <t>State Assembly 68</t>
  </si>
  <si>
    <t>State Assembly 69</t>
  </si>
  <si>
    <t>State Assembly 70</t>
  </si>
  <si>
    <t>State Assembly 71</t>
  </si>
  <si>
    <t>State Assembly 72</t>
  </si>
  <si>
    <t>State Assembly 73</t>
  </si>
  <si>
    <t>State Assembly 74</t>
  </si>
  <si>
    <t>San Diego</t>
  </si>
  <si>
    <t>State Assembly 75</t>
  </si>
  <si>
    <t>State Assembly 76</t>
  </si>
  <si>
    <t>State Assembly 77</t>
  </si>
  <si>
    <t>State Assembly 78</t>
  </si>
  <si>
    <t>State Assembly 79</t>
  </si>
  <si>
    <t>State Assembly 80</t>
  </si>
  <si>
    <t>Akinyemi
Agbede</t>
  </si>
  <si>
    <t>Mohammad
Arif</t>
  </si>
  <si>
    <t>Larry
Azevedo</t>
  </si>
  <si>
    <t>Xavier
Becerra</t>
  </si>
  <si>
    <t>Carolina
Buhler</t>
  </si>
  <si>
    <t>Louis A.
De Barraicua</t>
  </si>
  <si>
    <t>Sophia
Edum-a-Sam</t>
  </si>
  <si>
    <t>Derek
Grasty</t>
  </si>
  <si>
    <t>Joel E.
Jacob</t>
  </si>
  <si>
    <t>Gary
Howard
Kidgell</t>
  </si>
  <si>
    <t>Matthew
Chase
Levy</t>
  </si>
  <si>
    <t>Matt
Mahan</t>
  </si>
  <si>
    <t>Barack D.
Obama Shaw</t>
  </si>
  <si>
    <t>Thunder
Parley</t>
  </si>
  <si>
    <t>Katie
Porter</t>
  </si>
  <si>
    <t>Raji
Rab</t>
  </si>
  <si>
    <t>Satish
Rao</t>
  </si>
  <si>
    <t>Scott P
Shields</t>
  </si>
  <si>
    <t>Tom
Steyer</t>
  </si>
  <si>
    <t>Eric
Swalwell</t>
  </si>
  <si>
    <t>Tony K.
Thurmond</t>
  </si>
  <si>
    <t>Antonio
Villaraigosa</t>
  </si>
  <si>
    <t>Betty T.
Yee</t>
  </si>
  <si>
    <t>Erin
"Zez"
Zezulak</t>
  </si>
  <si>
    <t>James
Athans Jr.</t>
  </si>
  <si>
    <t>Chad
Bianco</t>
  </si>
  <si>
    <t>Patricia
De Luca Basualdo</t>
  </si>
  <si>
    <t>Randeep S.
Dhillon</t>
  </si>
  <si>
    <t>Rafael M.
Hernandez</t>
  </si>
  <si>
    <t>Steve
Hilton</t>
  </si>
  <si>
    <t>Alicia
Olivia
Lapp</t>
  </si>
  <si>
    <t>Leo
Naranjo IV</t>
  </si>
  <si>
    <t>Tim
Nelson</t>
  </si>
  <si>
    <t>Gretha
Solórzano</t>
  </si>
  <si>
    <t>Leo
Samuel
Zacky</t>
  </si>
  <si>
    <t>David
Zickefoose</t>
  </si>
  <si>
    <t>Tom
Woodard</t>
  </si>
  <si>
    <t>Ramsey
Robinson</t>
  </si>
  <si>
    <t>Naomi
Bar-Lev</t>
  </si>
  <si>
    <t>Joseph
Cabrera</t>
  </si>
  <si>
    <t>Nancy D.
Young</t>
  </si>
  <si>
    <t>Elaine
Culotti</t>
  </si>
  <si>
    <t>LivingForGod
AndCountry
DeMott</t>
  </si>
  <si>
    <t>Serge
Fiankan</t>
  </si>
  <si>
    <t>Lukasz
Adam
Filinski</t>
  </si>
  <si>
    <t>Max
Fomin</t>
  </si>
  <si>
    <t>Don J.
Grundmann</t>
  </si>
  <si>
    <t>Jon
Henderson</t>
  </si>
  <si>
    <t>Lewis
Herms</t>
  </si>
  <si>
    <t>Dawit
Kellel</t>
  </si>
  <si>
    <t>Anne
Komarovsk</t>
  </si>
  <si>
    <t>Duane
Terrence
Loynes Jr.</t>
  </si>
  <si>
    <t>Amanda
Martin</t>
  </si>
  <si>
    <t>Brent
Maupin</t>
  </si>
  <si>
    <t>Daniel
Mercuri</t>
  </si>
  <si>
    <t>Mauro
Alberto
Orozco</t>
  </si>
  <si>
    <t>Reza
Safarnejad</t>
  </si>
  <si>
    <t>Sam
Sandak</t>
  </si>
  <si>
    <t>Christine R.
Sarmiento</t>
  </si>
  <si>
    <t>Frederic C.
Schultz</t>
  </si>
  <si>
    <t>Margaret
Trowe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</si>
</sst>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0"/>
      <color rgb="FF000000"/>
      <name val="Arial"/>
    </font>
    <font>
      <sz val="7.5"/>
      <color indexed="8"/>
      <name val="Arial"/>
      <family val="2"/>
    </font>
    <font>
      <b/>
      <sz val="7.5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3" fontId="1" fillId="2" borderId="0" xfId="0" applyNumberFormat="1" applyFont="1" applyFill="1" applyAlignment="1">
      <alignment horizontal="right"/>
    </xf>
    <xf numFmtId="0" fontId="1" fillId="0" borderId="0" xfId="0" applyFont="1"/>
    <xf numFmtId="49" fontId="2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49" fontId="1" fillId="2" borderId="0" xfId="0" applyNumberFormat="1" applyFont="1" applyFill="1" applyAlignment="1">
      <alignment horizontal="left" wrapText="1"/>
    </xf>
    <xf numFmtId="164" fontId="2" fillId="2" borderId="0" xfId="0" applyNumberFormat="1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right" wrapText="1"/>
    </xf>
    <xf numFmtId="49" fontId="2" fillId="2" borderId="0" xfId="0" applyNumberFormat="1" applyFont="1" applyFill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476"/>
  <sheetViews>
    <sheetView tabSelected="1" view="pageBreakPreview" topLeftCell="A433" zoomScaleNormal="100" zoomScaleSheetLayoutView="100" workbookViewId="0">
      <selection activeCell="C55" sqref="C55"/>
    </sheetView>
  </sheetViews>
  <sheetFormatPr defaultColWidth="7.6640625" defaultRowHeight="9.9" customHeight="1" x14ac:dyDescent="0.2"/>
  <cols>
    <col min="1" max="1" width="2.6640625" style="5" customWidth="1"/>
    <col min="2" max="2" width="20.6640625" style="13" customWidth="1"/>
    <col min="3" max="3" width="8.6640625" style="5" customWidth="1"/>
    <col min="4" max="4" width="9.88671875" style="5" customWidth="1"/>
    <col min="5" max="7" width="7.6640625" style="5"/>
    <col min="8" max="8" width="9.88671875" style="5" customWidth="1"/>
    <col min="9" max="9" width="9.5546875" style="5" customWidth="1"/>
    <col min="10" max="14" width="7.6640625" style="5"/>
    <col min="15" max="15" width="10.109375" style="5" customWidth="1"/>
    <col min="16" max="23" width="7.6640625" style="5"/>
    <col min="24" max="24" width="9.44140625" style="5" customWidth="1"/>
    <col min="25" max="28" width="7.6640625" style="5"/>
    <col min="29" max="29" width="13.109375" style="5" customWidth="1"/>
    <col min="30" max="30" width="9" style="5" customWidth="1"/>
    <col min="31" max="31" width="8.44140625" style="5" customWidth="1"/>
    <col min="32" max="33" width="7.6640625" style="5"/>
    <col min="34" max="34" width="8.33203125" style="5" customWidth="1"/>
    <col min="35" max="43" width="7.6640625" style="5"/>
    <col min="44" max="44" width="10.5546875" style="5" customWidth="1"/>
    <col min="45" max="48" width="7.6640625" style="5"/>
    <col min="49" max="49" width="8.5546875" style="5" customWidth="1"/>
    <col min="50" max="51" width="7.6640625" style="5"/>
    <col min="52" max="52" width="8.5546875" style="5" customWidth="1"/>
    <col min="53" max="57" width="7.6640625" style="5"/>
    <col min="58" max="58" width="8.33203125" style="5" customWidth="1"/>
    <col min="59" max="59" width="7.6640625" style="5"/>
    <col min="60" max="60" width="9" style="5" customWidth="1"/>
    <col min="61" max="61" width="8.88671875" style="5" customWidth="1"/>
    <col min="62" max="16384" width="7.6640625" style="5"/>
  </cols>
  <sheetData>
    <row r="1" spans="1:63" s="14" customFormat="1" ht="30" customHeight="1" x14ac:dyDescent="0.2">
      <c r="C1" s="15" t="s">
        <v>145</v>
      </c>
      <c r="D1" s="15" t="s">
        <v>146</v>
      </c>
      <c r="E1" s="15" t="s">
        <v>147</v>
      </c>
      <c r="F1" s="15" t="s">
        <v>148</v>
      </c>
      <c r="G1" s="15" t="s">
        <v>149</v>
      </c>
      <c r="H1" s="15" t="s">
        <v>150</v>
      </c>
      <c r="I1" s="15" t="s">
        <v>151</v>
      </c>
      <c r="J1" s="15" t="s">
        <v>152</v>
      </c>
      <c r="K1" s="15" t="s">
        <v>153</v>
      </c>
      <c r="L1" s="15" t="s">
        <v>154</v>
      </c>
      <c r="M1" s="15" t="s">
        <v>155</v>
      </c>
      <c r="N1" s="15" t="s">
        <v>156</v>
      </c>
      <c r="O1" s="15" t="s">
        <v>157</v>
      </c>
      <c r="P1" s="15" t="s">
        <v>158</v>
      </c>
      <c r="Q1" s="15" t="s">
        <v>159</v>
      </c>
      <c r="R1" s="15" t="s">
        <v>160</v>
      </c>
      <c r="S1" s="15" t="s">
        <v>161</v>
      </c>
      <c r="T1" s="15" t="s">
        <v>162</v>
      </c>
      <c r="U1" s="15" t="s">
        <v>163</v>
      </c>
      <c r="V1" s="15" t="s">
        <v>164</v>
      </c>
      <c r="W1" s="15" t="s">
        <v>165</v>
      </c>
      <c r="X1" s="15" t="s">
        <v>166</v>
      </c>
      <c r="Y1" s="15" t="s">
        <v>167</v>
      </c>
      <c r="Z1" s="15" t="s">
        <v>168</v>
      </c>
      <c r="AA1" s="15" t="s">
        <v>169</v>
      </c>
      <c r="AB1" s="15" t="s">
        <v>170</v>
      </c>
      <c r="AC1" s="15" t="s">
        <v>171</v>
      </c>
      <c r="AD1" s="15" t="s">
        <v>172</v>
      </c>
      <c r="AE1" s="15" t="s">
        <v>173</v>
      </c>
      <c r="AF1" s="15" t="s">
        <v>174</v>
      </c>
      <c r="AG1" s="15" t="s">
        <v>175</v>
      </c>
      <c r="AH1" s="15" t="s">
        <v>176</v>
      </c>
      <c r="AI1" s="15" t="s">
        <v>177</v>
      </c>
      <c r="AJ1" s="15" t="s">
        <v>178</v>
      </c>
      <c r="AK1" s="15" t="s">
        <v>179</v>
      </c>
      <c r="AL1" s="15" t="s">
        <v>180</v>
      </c>
      <c r="AM1" s="15" t="s">
        <v>181</v>
      </c>
      <c r="AN1" s="15" t="s">
        <v>182</v>
      </c>
      <c r="AO1" s="15" t="s">
        <v>183</v>
      </c>
      <c r="AP1" s="15" t="s">
        <v>184</v>
      </c>
      <c r="AQ1" s="15" t="s">
        <v>186</v>
      </c>
      <c r="AR1" s="15" t="s">
        <v>187</v>
      </c>
      <c r="AS1" s="15" t="s">
        <v>188</v>
      </c>
      <c r="AT1" s="15" t="s">
        <v>189</v>
      </c>
      <c r="AU1" s="15" t="s">
        <v>190</v>
      </c>
      <c r="AV1" s="15" t="s">
        <v>191</v>
      </c>
      <c r="AW1" s="15" t="s">
        <v>192</v>
      </c>
      <c r="AX1" s="15" t="s">
        <v>193</v>
      </c>
      <c r="AY1" s="15" t="s">
        <v>194</v>
      </c>
      <c r="AZ1" s="15" t="s">
        <v>195</v>
      </c>
      <c r="BA1" s="15" t="s">
        <v>196</v>
      </c>
      <c r="BB1" s="15" t="s">
        <v>197</v>
      </c>
      <c r="BC1" s="15" t="s">
        <v>198</v>
      </c>
      <c r="BD1" s="15" t="s">
        <v>199</v>
      </c>
      <c r="BE1" s="15" t="s">
        <v>200</v>
      </c>
      <c r="BF1" s="15" t="s">
        <v>201</v>
      </c>
      <c r="BG1" s="15" t="s">
        <v>202</v>
      </c>
      <c r="BH1" s="15" t="s">
        <v>203</v>
      </c>
      <c r="BI1" s="15" t="s">
        <v>204</v>
      </c>
      <c r="BJ1" s="15" t="s">
        <v>205</v>
      </c>
      <c r="BK1" s="15" t="s">
        <v>185</v>
      </c>
    </row>
    <row r="2" spans="1:63" s="14" customFormat="1" ht="9.9" customHeight="1" x14ac:dyDescent="0.2">
      <c r="C2" s="15" t="s">
        <v>0</v>
      </c>
      <c r="D2" s="15" t="s">
        <v>0</v>
      </c>
      <c r="E2" s="15" t="s">
        <v>0</v>
      </c>
      <c r="F2" s="15" t="s">
        <v>0</v>
      </c>
      <c r="G2" s="15" t="s">
        <v>0</v>
      </c>
      <c r="H2" s="15" t="s">
        <v>0</v>
      </c>
      <c r="I2" s="15" t="s">
        <v>0</v>
      </c>
      <c r="J2" s="15" t="s">
        <v>0</v>
      </c>
      <c r="K2" s="15" t="s">
        <v>0</v>
      </c>
      <c r="L2" s="15" t="s">
        <v>0</v>
      </c>
      <c r="M2" s="15" t="s">
        <v>0</v>
      </c>
      <c r="N2" s="15" t="s">
        <v>0</v>
      </c>
      <c r="O2" s="15" t="s">
        <v>0</v>
      </c>
      <c r="P2" s="15" t="s">
        <v>0</v>
      </c>
      <c r="Q2" s="15" t="s">
        <v>0</v>
      </c>
      <c r="R2" s="15" t="s">
        <v>0</v>
      </c>
      <c r="S2" s="15" t="s">
        <v>0</v>
      </c>
      <c r="T2" s="15" t="s">
        <v>0</v>
      </c>
      <c r="U2" s="15" t="s">
        <v>0</v>
      </c>
      <c r="V2" s="15" t="s">
        <v>0</v>
      </c>
      <c r="W2" s="15" t="s">
        <v>0</v>
      </c>
      <c r="X2" s="15" t="s">
        <v>0</v>
      </c>
      <c r="Y2" s="15" t="s">
        <v>0</v>
      </c>
      <c r="Z2" s="15" t="s">
        <v>0</v>
      </c>
      <c r="AA2" s="15" t="s">
        <v>1</v>
      </c>
      <c r="AB2" s="15" t="s">
        <v>1</v>
      </c>
      <c r="AC2" s="15" t="s">
        <v>1</v>
      </c>
      <c r="AD2" s="15" t="s">
        <v>1</v>
      </c>
      <c r="AE2" s="15" t="s">
        <v>1</v>
      </c>
      <c r="AF2" s="15" t="s">
        <v>1</v>
      </c>
      <c r="AG2" s="15" t="s">
        <v>1</v>
      </c>
      <c r="AH2" s="15" t="s">
        <v>1</v>
      </c>
      <c r="AI2" s="15" t="s">
        <v>1</v>
      </c>
      <c r="AJ2" s="15" t="s">
        <v>1</v>
      </c>
      <c r="AK2" s="15" t="s">
        <v>1</v>
      </c>
      <c r="AL2" s="15" t="s">
        <v>1</v>
      </c>
      <c r="AM2" s="15" t="s">
        <v>2</v>
      </c>
      <c r="AN2" s="15" t="s">
        <v>3</v>
      </c>
      <c r="AO2" s="15" t="s">
        <v>4</v>
      </c>
      <c r="AP2" s="15" t="s">
        <v>4</v>
      </c>
      <c r="AQ2" s="15" t="s">
        <v>4</v>
      </c>
      <c r="AR2" s="15" t="s">
        <v>4</v>
      </c>
      <c r="AS2" s="15" t="s">
        <v>4</v>
      </c>
      <c r="AT2" s="15" t="s">
        <v>4</v>
      </c>
      <c r="AU2" s="15" t="s">
        <v>4</v>
      </c>
      <c r="AV2" s="15" t="s">
        <v>4</v>
      </c>
      <c r="AW2" s="15" t="s">
        <v>4</v>
      </c>
      <c r="AX2" s="15" t="s">
        <v>4</v>
      </c>
      <c r="AY2" s="15" t="s">
        <v>4</v>
      </c>
      <c r="AZ2" s="15" t="s">
        <v>4</v>
      </c>
      <c r="BA2" s="15" t="s">
        <v>4</v>
      </c>
      <c r="BB2" s="15" t="s">
        <v>4</v>
      </c>
      <c r="BC2" s="15" t="s">
        <v>4</v>
      </c>
      <c r="BD2" s="15" t="s">
        <v>4</v>
      </c>
      <c r="BE2" s="15" t="s">
        <v>4</v>
      </c>
      <c r="BF2" s="15" t="s">
        <v>4</v>
      </c>
      <c r="BG2" s="15" t="s">
        <v>4</v>
      </c>
      <c r="BH2" s="15" t="s">
        <v>4</v>
      </c>
      <c r="BI2" s="15" t="s">
        <v>4</v>
      </c>
      <c r="BJ2" s="15" t="s">
        <v>4</v>
      </c>
      <c r="BK2" s="15" t="s">
        <v>4</v>
      </c>
    </row>
    <row r="3" spans="1:63" s="1" customFormat="1" ht="9.9" customHeight="1" x14ac:dyDescent="0.2">
      <c r="A3" s="3" t="s">
        <v>5</v>
      </c>
      <c r="B3" s="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</row>
    <row r="4" spans="1:63" s="1" customFormat="1" ht="9.9" customHeight="1" x14ac:dyDescent="0.2">
      <c r="B4" s="10" t="s">
        <v>6</v>
      </c>
      <c r="C4" s="4">
        <v>0</v>
      </c>
      <c r="D4" s="4">
        <v>0</v>
      </c>
      <c r="E4" s="4">
        <v>0</v>
      </c>
      <c r="F4" s="4">
        <v>98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10</v>
      </c>
      <c r="O4" s="4">
        <v>1</v>
      </c>
      <c r="P4" s="4">
        <v>2</v>
      </c>
      <c r="Q4" s="4">
        <v>40</v>
      </c>
      <c r="R4" s="4">
        <v>0</v>
      </c>
      <c r="S4" s="4">
        <v>1</v>
      </c>
      <c r="T4" s="4">
        <v>0</v>
      </c>
      <c r="U4" s="4">
        <v>147</v>
      </c>
      <c r="V4" s="4">
        <v>3</v>
      </c>
      <c r="W4" s="4">
        <v>7</v>
      </c>
      <c r="X4" s="4">
        <v>0</v>
      </c>
      <c r="Y4" s="4">
        <v>7</v>
      </c>
      <c r="Z4" s="4">
        <v>1</v>
      </c>
      <c r="AA4" s="4">
        <v>0</v>
      </c>
      <c r="AB4" s="4">
        <v>54</v>
      </c>
      <c r="AC4" s="4">
        <v>0</v>
      </c>
      <c r="AD4" s="4">
        <v>0</v>
      </c>
      <c r="AE4" s="4">
        <v>1</v>
      </c>
      <c r="AF4" s="4">
        <v>106</v>
      </c>
      <c r="AG4" s="4">
        <v>0</v>
      </c>
      <c r="AH4" s="4">
        <v>2</v>
      </c>
      <c r="AI4" s="4">
        <v>0</v>
      </c>
      <c r="AJ4" s="4">
        <v>0</v>
      </c>
      <c r="AK4" s="4">
        <v>1</v>
      </c>
      <c r="AL4" s="4">
        <v>0</v>
      </c>
      <c r="AM4" s="4">
        <v>3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v>0</v>
      </c>
      <c r="AW4" s="4">
        <v>3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4">
        <v>0</v>
      </c>
      <c r="BH4" s="4">
        <v>0</v>
      </c>
      <c r="BI4" s="4">
        <v>0</v>
      </c>
      <c r="BJ4" s="4">
        <v>0</v>
      </c>
      <c r="BK4" s="4">
        <v>0</v>
      </c>
    </row>
    <row r="5" spans="1:63" s="1" customFormat="1" ht="9.9" customHeight="1" x14ac:dyDescent="0.2">
      <c r="B5" s="10" t="s">
        <v>7</v>
      </c>
      <c r="C5" s="4">
        <v>0</v>
      </c>
      <c r="D5" s="4">
        <v>0</v>
      </c>
      <c r="E5" s="4">
        <v>1</v>
      </c>
      <c r="F5" s="4">
        <v>2025</v>
      </c>
      <c r="G5" s="4">
        <v>15</v>
      </c>
      <c r="H5" s="4">
        <v>8</v>
      </c>
      <c r="I5" s="4">
        <v>2</v>
      </c>
      <c r="J5" s="4">
        <v>3</v>
      </c>
      <c r="K5" s="4">
        <v>2</v>
      </c>
      <c r="L5" s="4">
        <v>0</v>
      </c>
      <c r="M5" s="4">
        <v>9</v>
      </c>
      <c r="N5" s="4">
        <v>374</v>
      </c>
      <c r="O5" s="4">
        <v>4</v>
      </c>
      <c r="P5" s="4">
        <v>8</v>
      </c>
      <c r="Q5" s="4">
        <v>406</v>
      </c>
      <c r="R5" s="4">
        <v>2</v>
      </c>
      <c r="S5" s="4">
        <v>0</v>
      </c>
      <c r="T5" s="4">
        <v>3</v>
      </c>
      <c r="U5" s="4">
        <v>1625</v>
      </c>
      <c r="V5" s="4">
        <v>26</v>
      </c>
      <c r="W5" s="4">
        <v>71</v>
      </c>
      <c r="X5" s="4">
        <v>40</v>
      </c>
      <c r="Y5" s="4">
        <v>47</v>
      </c>
      <c r="Z5" s="4">
        <v>13</v>
      </c>
      <c r="AA5" s="4">
        <v>2</v>
      </c>
      <c r="AB5" s="4">
        <v>2499</v>
      </c>
      <c r="AC5" s="4">
        <v>7</v>
      </c>
      <c r="AD5" s="4">
        <v>31</v>
      </c>
      <c r="AE5" s="4">
        <v>8</v>
      </c>
      <c r="AF5" s="4">
        <v>4845</v>
      </c>
      <c r="AG5" s="4">
        <v>9</v>
      </c>
      <c r="AH5" s="4">
        <v>14</v>
      </c>
      <c r="AI5" s="4">
        <v>30</v>
      </c>
      <c r="AJ5" s="4">
        <v>20</v>
      </c>
      <c r="AK5" s="4">
        <v>36</v>
      </c>
      <c r="AL5" s="4">
        <v>2</v>
      </c>
      <c r="AM5" s="4">
        <v>21</v>
      </c>
      <c r="AN5" s="4">
        <v>39</v>
      </c>
      <c r="AO5" s="4">
        <v>8</v>
      </c>
      <c r="AP5" s="4">
        <v>10</v>
      </c>
      <c r="AQ5" s="4">
        <v>18</v>
      </c>
      <c r="AR5" s="4">
        <v>6</v>
      </c>
      <c r="AS5" s="4">
        <v>3</v>
      </c>
      <c r="AT5" s="4">
        <v>0</v>
      </c>
      <c r="AU5" s="4">
        <v>2</v>
      </c>
      <c r="AV5" s="4">
        <v>2</v>
      </c>
      <c r="AW5" s="4">
        <v>13</v>
      </c>
      <c r="AX5" s="4">
        <v>10</v>
      </c>
      <c r="AY5" s="4">
        <v>0</v>
      </c>
      <c r="AZ5" s="4">
        <v>1</v>
      </c>
      <c r="BA5" s="4">
        <v>0</v>
      </c>
      <c r="BB5" s="4">
        <v>12</v>
      </c>
      <c r="BC5" s="4">
        <v>3</v>
      </c>
      <c r="BD5" s="4">
        <v>11</v>
      </c>
      <c r="BE5" s="4">
        <v>3</v>
      </c>
      <c r="BF5" s="4">
        <v>0</v>
      </c>
      <c r="BG5" s="4">
        <v>0</v>
      </c>
      <c r="BH5" s="4">
        <v>6</v>
      </c>
      <c r="BI5" s="4">
        <v>6</v>
      </c>
      <c r="BJ5" s="4">
        <v>7</v>
      </c>
      <c r="BK5" s="4">
        <v>4</v>
      </c>
    </row>
    <row r="6" spans="1:63" s="1" customFormat="1" ht="9.9" customHeight="1" x14ac:dyDescent="0.2">
      <c r="B6" s="10" t="s">
        <v>8</v>
      </c>
      <c r="C6" s="4">
        <v>4</v>
      </c>
      <c r="D6" s="4">
        <v>3</v>
      </c>
      <c r="E6" s="4">
        <v>1</v>
      </c>
      <c r="F6" s="4">
        <v>3766</v>
      </c>
      <c r="G6" s="4">
        <v>38</v>
      </c>
      <c r="H6" s="4">
        <v>9</v>
      </c>
      <c r="I6" s="4">
        <v>4</v>
      </c>
      <c r="J6" s="4">
        <v>5</v>
      </c>
      <c r="K6" s="4">
        <v>8</v>
      </c>
      <c r="L6" s="4">
        <v>2</v>
      </c>
      <c r="M6" s="4">
        <v>23</v>
      </c>
      <c r="N6" s="4">
        <v>469</v>
      </c>
      <c r="O6" s="4">
        <v>6</v>
      </c>
      <c r="P6" s="4">
        <v>6</v>
      </c>
      <c r="Q6" s="4">
        <v>864</v>
      </c>
      <c r="R6" s="4">
        <v>2</v>
      </c>
      <c r="S6" s="4">
        <v>3</v>
      </c>
      <c r="T6" s="4">
        <v>5</v>
      </c>
      <c r="U6" s="4">
        <v>3715</v>
      </c>
      <c r="V6" s="4">
        <v>45</v>
      </c>
      <c r="W6" s="4">
        <v>167</v>
      </c>
      <c r="X6" s="4">
        <v>77</v>
      </c>
      <c r="Y6" s="4">
        <v>70</v>
      </c>
      <c r="Z6" s="4">
        <v>27</v>
      </c>
      <c r="AA6" s="4">
        <v>3</v>
      </c>
      <c r="AB6" s="4">
        <v>2760</v>
      </c>
      <c r="AC6" s="4">
        <v>0</v>
      </c>
      <c r="AD6" s="4">
        <v>33</v>
      </c>
      <c r="AE6" s="4">
        <v>8</v>
      </c>
      <c r="AF6" s="4">
        <v>6392</v>
      </c>
      <c r="AG6" s="4">
        <v>8</v>
      </c>
      <c r="AH6" s="4">
        <v>18</v>
      </c>
      <c r="AI6" s="4">
        <v>22</v>
      </c>
      <c r="AJ6" s="4">
        <v>21</v>
      </c>
      <c r="AK6" s="4">
        <v>36</v>
      </c>
      <c r="AL6" s="4">
        <v>8</v>
      </c>
      <c r="AM6" s="4">
        <v>30</v>
      </c>
      <c r="AN6" s="4">
        <v>57</v>
      </c>
      <c r="AO6" s="4">
        <v>3</v>
      </c>
      <c r="AP6" s="4">
        <v>15</v>
      </c>
      <c r="AQ6" s="4">
        <v>6</v>
      </c>
      <c r="AR6" s="4">
        <v>2</v>
      </c>
      <c r="AS6" s="4">
        <v>2</v>
      </c>
      <c r="AT6" s="4">
        <v>2</v>
      </c>
      <c r="AU6" s="4">
        <v>0</v>
      </c>
      <c r="AV6" s="4">
        <v>3</v>
      </c>
      <c r="AW6" s="4">
        <v>27</v>
      </c>
      <c r="AX6" s="4">
        <v>26</v>
      </c>
      <c r="AY6" s="4">
        <v>2</v>
      </c>
      <c r="AZ6" s="4">
        <v>1</v>
      </c>
      <c r="BA6" s="4">
        <v>2</v>
      </c>
      <c r="BB6" s="4">
        <v>11</v>
      </c>
      <c r="BC6" s="4">
        <v>12</v>
      </c>
      <c r="BD6" s="4">
        <v>6</v>
      </c>
      <c r="BE6" s="4">
        <v>41</v>
      </c>
      <c r="BF6" s="4">
        <v>1</v>
      </c>
      <c r="BG6" s="4">
        <v>5</v>
      </c>
      <c r="BH6" s="4">
        <v>6</v>
      </c>
      <c r="BI6" s="4">
        <v>4</v>
      </c>
      <c r="BJ6" s="4">
        <v>10</v>
      </c>
      <c r="BK6" s="4">
        <v>5</v>
      </c>
    </row>
    <row r="7" spans="1:63" s="1" customFormat="1" ht="9.9" customHeight="1" x14ac:dyDescent="0.2">
      <c r="B7" s="10" t="s">
        <v>9</v>
      </c>
      <c r="C7" s="4">
        <v>0</v>
      </c>
      <c r="D7" s="4">
        <v>0</v>
      </c>
      <c r="E7" s="4">
        <v>0</v>
      </c>
      <c r="F7" s="4">
        <v>597</v>
      </c>
      <c r="G7" s="4">
        <v>7</v>
      </c>
      <c r="H7" s="4">
        <v>1</v>
      </c>
      <c r="I7" s="4">
        <v>3</v>
      </c>
      <c r="J7" s="4">
        <v>4</v>
      </c>
      <c r="K7" s="4">
        <v>0</v>
      </c>
      <c r="L7" s="4">
        <v>0</v>
      </c>
      <c r="M7" s="4">
        <v>7</v>
      </c>
      <c r="N7" s="4">
        <v>67</v>
      </c>
      <c r="O7" s="4">
        <v>3</v>
      </c>
      <c r="P7" s="4">
        <v>5</v>
      </c>
      <c r="Q7" s="4">
        <v>188</v>
      </c>
      <c r="R7" s="4">
        <v>0</v>
      </c>
      <c r="S7" s="4">
        <v>3</v>
      </c>
      <c r="T7" s="4">
        <v>1</v>
      </c>
      <c r="U7" s="4">
        <v>425</v>
      </c>
      <c r="V7" s="4">
        <v>22</v>
      </c>
      <c r="W7" s="4">
        <v>78</v>
      </c>
      <c r="X7" s="4">
        <v>12</v>
      </c>
      <c r="Y7" s="4">
        <v>45</v>
      </c>
      <c r="Z7" s="4">
        <v>16</v>
      </c>
      <c r="AA7" s="4">
        <v>1</v>
      </c>
      <c r="AB7" s="4">
        <v>3193</v>
      </c>
      <c r="AC7" s="4">
        <v>0</v>
      </c>
      <c r="AD7" s="4">
        <v>17</v>
      </c>
      <c r="AE7" s="4">
        <v>8</v>
      </c>
      <c r="AF7" s="4">
        <v>2389</v>
      </c>
      <c r="AG7" s="4">
        <v>2</v>
      </c>
      <c r="AH7" s="4">
        <v>15</v>
      </c>
      <c r="AI7" s="4">
        <v>19</v>
      </c>
      <c r="AJ7" s="4">
        <v>8</v>
      </c>
      <c r="AK7" s="4">
        <v>30</v>
      </c>
      <c r="AL7" s="4">
        <v>3</v>
      </c>
      <c r="AM7" s="4">
        <v>5</v>
      </c>
      <c r="AN7" s="4">
        <v>15</v>
      </c>
      <c r="AO7" s="4">
        <v>4</v>
      </c>
      <c r="AP7" s="4">
        <v>3</v>
      </c>
      <c r="AQ7" s="4">
        <v>4</v>
      </c>
      <c r="AR7" s="4">
        <v>4</v>
      </c>
      <c r="AS7" s="4">
        <v>0</v>
      </c>
      <c r="AT7" s="4">
        <v>1</v>
      </c>
      <c r="AU7" s="4">
        <v>0</v>
      </c>
      <c r="AV7" s="4">
        <v>0</v>
      </c>
      <c r="AW7" s="4">
        <v>5</v>
      </c>
      <c r="AX7" s="4">
        <v>16</v>
      </c>
      <c r="AY7" s="4">
        <v>3</v>
      </c>
      <c r="AZ7" s="4">
        <v>1</v>
      </c>
      <c r="BA7" s="4">
        <v>2</v>
      </c>
      <c r="BB7" s="4">
        <v>3</v>
      </c>
      <c r="BC7" s="4">
        <v>2</v>
      </c>
      <c r="BD7" s="4">
        <v>4</v>
      </c>
      <c r="BE7" s="4">
        <v>3</v>
      </c>
      <c r="BF7" s="4">
        <v>0</v>
      </c>
      <c r="BG7" s="4">
        <v>1</v>
      </c>
      <c r="BH7" s="4">
        <v>2</v>
      </c>
      <c r="BI7" s="4">
        <v>2</v>
      </c>
      <c r="BJ7" s="4">
        <v>1</v>
      </c>
      <c r="BK7" s="4">
        <v>4</v>
      </c>
    </row>
    <row r="8" spans="1:63" s="1" customFormat="1" ht="9.9" customHeight="1" x14ac:dyDescent="0.2">
      <c r="B8" s="10" t="s">
        <v>10</v>
      </c>
      <c r="C8" s="4">
        <v>0</v>
      </c>
      <c r="D8" s="4">
        <v>0</v>
      </c>
      <c r="E8" s="4">
        <v>0</v>
      </c>
      <c r="F8" s="4">
        <v>202</v>
      </c>
      <c r="G8" s="4">
        <v>5</v>
      </c>
      <c r="H8" s="4">
        <v>0</v>
      </c>
      <c r="I8" s="4">
        <v>1</v>
      </c>
      <c r="J8" s="4">
        <v>1</v>
      </c>
      <c r="K8" s="4">
        <v>0</v>
      </c>
      <c r="L8" s="4">
        <v>0</v>
      </c>
      <c r="M8" s="4">
        <v>1</v>
      </c>
      <c r="N8" s="4">
        <v>33</v>
      </c>
      <c r="O8" s="4">
        <v>6</v>
      </c>
      <c r="P8" s="4">
        <v>2</v>
      </c>
      <c r="Q8" s="4">
        <v>83</v>
      </c>
      <c r="R8" s="4">
        <v>0</v>
      </c>
      <c r="S8" s="4">
        <v>0</v>
      </c>
      <c r="T8" s="4">
        <v>2</v>
      </c>
      <c r="U8" s="4">
        <v>284</v>
      </c>
      <c r="V8" s="4">
        <v>5</v>
      </c>
      <c r="W8" s="4">
        <v>25</v>
      </c>
      <c r="X8" s="4">
        <v>7</v>
      </c>
      <c r="Y8" s="4">
        <v>15</v>
      </c>
      <c r="Z8" s="4">
        <v>4</v>
      </c>
      <c r="AA8" s="4">
        <v>1</v>
      </c>
      <c r="AB8" s="4">
        <v>817</v>
      </c>
      <c r="AC8" s="4">
        <v>1</v>
      </c>
      <c r="AD8" s="4">
        <v>6</v>
      </c>
      <c r="AE8" s="4">
        <v>3</v>
      </c>
      <c r="AF8" s="4">
        <v>1124</v>
      </c>
      <c r="AG8" s="4">
        <v>3</v>
      </c>
      <c r="AH8" s="4">
        <v>9</v>
      </c>
      <c r="AI8" s="4">
        <v>7</v>
      </c>
      <c r="AJ8" s="4">
        <v>1</v>
      </c>
      <c r="AK8" s="4">
        <v>17</v>
      </c>
      <c r="AL8" s="4">
        <v>1</v>
      </c>
      <c r="AM8" s="4">
        <v>4</v>
      </c>
      <c r="AN8" s="4">
        <v>4</v>
      </c>
      <c r="AO8" s="4">
        <v>2</v>
      </c>
      <c r="AP8" s="4">
        <v>2</v>
      </c>
      <c r="AQ8" s="4">
        <v>2</v>
      </c>
      <c r="AR8" s="4">
        <v>0</v>
      </c>
      <c r="AS8" s="4">
        <v>1</v>
      </c>
      <c r="AT8" s="4">
        <v>0</v>
      </c>
      <c r="AU8" s="4">
        <v>0</v>
      </c>
      <c r="AV8" s="4">
        <v>0</v>
      </c>
      <c r="AW8" s="4">
        <v>3</v>
      </c>
      <c r="AX8" s="4">
        <v>5</v>
      </c>
      <c r="AY8" s="4">
        <v>1</v>
      </c>
      <c r="AZ8" s="4">
        <v>0</v>
      </c>
      <c r="BA8" s="4">
        <v>1</v>
      </c>
      <c r="BB8" s="4">
        <v>4</v>
      </c>
      <c r="BC8" s="4">
        <v>0</v>
      </c>
      <c r="BD8" s="4">
        <v>6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1</v>
      </c>
      <c r="BK8" s="4">
        <v>2</v>
      </c>
    </row>
    <row r="9" spans="1:63" s="1" customFormat="1" ht="9.9" customHeight="1" x14ac:dyDescent="0.2">
      <c r="B9" s="10" t="s">
        <v>11</v>
      </c>
      <c r="C9" s="4">
        <v>3</v>
      </c>
      <c r="D9" s="4">
        <v>2</v>
      </c>
      <c r="E9" s="4">
        <v>5</v>
      </c>
      <c r="F9" s="4">
        <v>9827</v>
      </c>
      <c r="G9" s="4">
        <v>32</v>
      </c>
      <c r="H9" s="4">
        <v>22</v>
      </c>
      <c r="I9" s="4">
        <v>3</v>
      </c>
      <c r="J9" s="4">
        <v>11</v>
      </c>
      <c r="K9" s="4">
        <v>1</v>
      </c>
      <c r="L9" s="4">
        <v>1</v>
      </c>
      <c r="M9" s="4">
        <v>35</v>
      </c>
      <c r="N9" s="4">
        <v>1257</v>
      </c>
      <c r="O9" s="4">
        <v>14</v>
      </c>
      <c r="P9" s="4">
        <v>11</v>
      </c>
      <c r="Q9" s="4">
        <v>1975</v>
      </c>
      <c r="R9" s="4">
        <v>7</v>
      </c>
      <c r="S9" s="4">
        <v>10</v>
      </c>
      <c r="T9" s="4">
        <v>5</v>
      </c>
      <c r="U9" s="4">
        <v>10149</v>
      </c>
      <c r="V9" s="4">
        <v>69</v>
      </c>
      <c r="W9" s="4">
        <v>344</v>
      </c>
      <c r="X9" s="4">
        <v>86</v>
      </c>
      <c r="Y9" s="4">
        <v>161</v>
      </c>
      <c r="Z9" s="4">
        <v>62</v>
      </c>
      <c r="AA9" s="4">
        <v>8</v>
      </c>
      <c r="AB9" s="4">
        <v>5225</v>
      </c>
      <c r="AC9" s="4">
        <v>2</v>
      </c>
      <c r="AD9" s="4">
        <v>45</v>
      </c>
      <c r="AE9" s="4">
        <v>7</v>
      </c>
      <c r="AF9" s="4">
        <v>12899</v>
      </c>
      <c r="AG9" s="4">
        <v>12</v>
      </c>
      <c r="AH9" s="4">
        <v>20</v>
      </c>
      <c r="AI9" s="4">
        <v>48</v>
      </c>
      <c r="AJ9" s="4">
        <v>34</v>
      </c>
      <c r="AK9" s="4">
        <v>109</v>
      </c>
      <c r="AL9" s="4">
        <v>25</v>
      </c>
      <c r="AM9" s="4">
        <v>71</v>
      </c>
      <c r="AN9" s="4">
        <v>120</v>
      </c>
      <c r="AO9" s="4">
        <v>14</v>
      </c>
      <c r="AP9" s="4">
        <v>21</v>
      </c>
      <c r="AQ9" s="4">
        <v>26</v>
      </c>
      <c r="AR9" s="4">
        <v>16</v>
      </c>
      <c r="AS9" s="4">
        <v>2</v>
      </c>
      <c r="AT9" s="4">
        <v>1</v>
      </c>
      <c r="AU9" s="4">
        <v>3</v>
      </c>
      <c r="AV9" s="4">
        <v>9</v>
      </c>
      <c r="AW9" s="4">
        <v>51</v>
      </c>
      <c r="AX9" s="4">
        <v>21</v>
      </c>
      <c r="AY9" s="4">
        <v>1</v>
      </c>
      <c r="AZ9" s="4">
        <v>1</v>
      </c>
      <c r="BA9" s="4">
        <v>2</v>
      </c>
      <c r="BB9" s="4">
        <v>19</v>
      </c>
      <c r="BC9" s="4">
        <v>12</v>
      </c>
      <c r="BD9" s="4">
        <v>19</v>
      </c>
      <c r="BE9" s="4">
        <v>2</v>
      </c>
      <c r="BF9" s="4">
        <v>0</v>
      </c>
      <c r="BG9" s="4">
        <v>3</v>
      </c>
      <c r="BH9" s="4">
        <v>13</v>
      </c>
      <c r="BI9" s="4">
        <v>7</v>
      </c>
      <c r="BJ9" s="4">
        <v>15</v>
      </c>
      <c r="BK9" s="4">
        <v>12</v>
      </c>
    </row>
    <row r="10" spans="1:63" s="1" customFormat="1" ht="9.9" customHeight="1" x14ac:dyDescent="0.2">
      <c r="B10" s="10" t="s">
        <v>12</v>
      </c>
      <c r="C10" s="4">
        <v>2</v>
      </c>
      <c r="D10" s="4">
        <v>0</v>
      </c>
      <c r="E10" s="4">
        <v>0</v>
      </c>
      <c r="F10" s="4">
        <v>2336</v>
      </c>
      <c r="G10" s="4">
        <v>8</v>
      </c>
      <c r="H10" s="4">
        <v>8</v>
      </c>
      <c r="I10" s="4">
        <v>0</v>
      </c>
      <c r="J10" s="4">
        <v>2</v>
      </c>
      <c r="K10" s="4">
        <v>2</v>
      </c>
      <c r="L10" s="4">
        <v>1</v>
      </c>
      <c r="M10" s="4">
        <v>12</v>
      </c>
      <c r="N10" s="4">
        <v>317</v>
      </c>
      <c r="O10" s="4">
        <v>5</v>
      </c>
      <c r="P10" s="4">
        <v>2</v>
      </c>
      <c r="Q10" s="4">
        <v>466</v>
      </c>
      <c r="R10" s="4">
        <v>1</v>
      </c>
      <c r="S10" s="4">
        <v>2</v>
      </c>
      <c r="T10" s="4">
        <v>0</v>
      </c>
      <c r="U10" s="4">
        <v>2148</v>
      </c>
      <c r="V10" s="4">
        <v>19</v>
      </c>
      <c r="W10" s="4">
        <v>59</v>
      </c>
      <c r="X10" s="4">
        <v>24</v>
      </c>
      <c r="Y10" s="4">
        <v>37</v>
      </c>
      <c r="Z10" s="4">
        <v>12</v>
      </c>
      <c r="AA10" s="4">
        <v>1</v>
      </c>
      <c r="AB10" s="4">
        <v>1733</v>
      </c>
      <c r="AC10" s="4">
        <v>1</v>
      </c>
      <c r="AD10" s="4">
        <v>20</v>
      </c>
      <c r="AE10" s="4">
        <v>1</v>
      </c>
      <c r="AF10" s="4">
        <v>4100</v>
      </c>
      <c r="AG10" s="4">
        <v>1</v>
      </c>
      <c r="AH10" s="4">
        <v>2</v>
      </c>
      <c r="AI10" s="4">
        <v>15</v>
      </c>
      <c r="AJ10" s="4">
        <v>9</v>
      </c>
      <c r="AK10" s="4">
        <v>22</v>
      </c>
      <c r="AL10" s="4">
        <v>4</v>
      </c>
      <c r="AM10" s="4">
        <v>14</v>
      </c>
      <c r="AN10" s="4">
        <v>28</v>
      </c>
      <c r="AO10" s="4">
        <v>4</v>
      </c>
      <c r="AP10" s="4">
        <v>8</v>
      </c>
      <c r="AQ10" s="4">
        <v>7</v>
      </c>
      <c r="AR10" s="4">
        <v>0</v>
      </c>
      <c r="AS10" s="4">
        <v>0</v>
      </c>
      <c r="AT10" s="4">
        <v>1</v>
      </c>
      <c r="AU10" s="4">
        <v>1</v>
      </c>
      <c r="AV10" s="4">
        <v>1</v>
      </c>
      <c r="AW10" s="4">
        <v>18</v>
      </c>
      <c r="AX10" s="4">
        <v>6</v>
      </c>
      <c r="AY10" s="4">
        <v>2</v>
      </c>
      <c r="AZ10" s="4">
        <v>2</v>
      </c>
      <c r="BA10" s="4">
        <v>4</v>
      </c>
      <c r="BB10" s="4">
        <v>4</v>
      </c>
      <c r="BC10" s="4">
        <v>1</v>
      </c>
      <c r="BD10" s="4">
        <v>6</v>
      </c>
      <c r="BE10" s="4">
        <v>11</v>
      </c>
      <c r="BF10" s="4">
        <v>1</v>
      </c>
      <c r="BG10" s="4">
        <v>2</v>
      </c>
      <c r="BH10" s="4">
        <v>6</v>
      </c>
      <c r="BI10" s="4">
        <v>2</v>
      </c>
      <c r="BJ10" s="4">
        <v>1</v>
      </c>
      <c r="BK10" s="4">
        <v>1</v>
      </c>
    </row>
    <row r="11" spans="1:63" s="1" customFormat="1" ht="9.9" customHeight="1" x14ac:dyDescent="0.2">
      <c r="B11" s="10" t="s">
        <v>13</v>
      </c>
      <c r="C11" s="4">
        <v>1</v>
      </c>
      <c r="D11" s="4">
        <v>1</v>
      </c>
      <c r="E11" s="4">
        <v>5</v>
      </c>
      <c r="F11" s="4">
        <v>1168</v>
      </c>
      <c r="G11" s="4">
        <v>10</v>
      </c>
      <c r="H11" s="4">
        <v>5</v>
      </c>
      <c r="I11" s="4">
        <v>1</v>
      </c>
      <c r="J11" s="4">
        <v>2</v>
      </c>
      <c r="K11" s="4">
        <v>0</v>
      </c>
      <c r="L11" s="4">
        <v>0</v>
      </c>
      <c r="M11" s="4">
        <v>5</v>
      </c>
      <c r="N11" s="4">
        <v>188</v>
      </c>
      <c r="O11" s="4">
        <v>4</v>
      </c>
      <c r="P11" s="4">
        <v>1</v>
      </c>
      <c r="Q11" s="4">
        <v>297</v>
      </c>
      <c r="R11" s="4">
        <v>0</v>
      </c>
      <c r="S11" s="4">
        <v>1</v>
      </c>
      <c r="T11" s="4">
        <v>1</v>
      </c>
      <c r="U11" s="4">
        <v>1169</v>
      </c>
      <c r="V11" s="4">
        <v>21</v>
      </c>
      <c r="W11" s="4">
        <v>48</v>
      </c>
      <c r="X11" s="4">
        <v>28</v>
      </c>
      <c r="Y11" s="4">
        <v>28</v>
      </c>
      <c r="Z11" s="4">
        <v>16</v>
      </c>
      <c r="AA11" s="4">
        <v>1</v>
      </c>
      <c r="AB11" s="4">
        <v>2053</v>
      </c>
      <c r="AC11" s="4">
        <v>0</v>
      </c>
      <c r="AD11" s="4">
        <v>18</v>
      </c>
      <c r="AE11" s="4">
        <v>3</v>
      </c>
      <c r="AF11" s="4">
        <v>2197</v>
      </c>
      <c r="AG11" s="4">
        <v>2</v>
      </c>
      <c r="AH11" s="4">
        <v>7</v>
      </c>
      <c r="AI11" s="4">
        <v>19</v>
      </c>
      <c r="AJ11" s="4">
        <v>15</v>
      </c>
      <c r="AK11" s="4">
        <v>25</v>
      </c>
      <c r="AL11" s="4">
        <v>2</v>
      </c>
      <c r="AM11" s="4">
        <v>19</v>
      </c>
      <c r="AN11" s="4">
        <v>22</v>
      </c>
      <c r="AO11" s="4">
        <v>3</v>
      </c>
      <c r="AP11" s="4">
        <v>8</v>
      </c>
      <c r="AQ11" s="4">
        <v>4</v>
      </c>
      <c r="AR11" s="4">
        <v>5</v>
      </c>
      <c r="AS11" s="4">
        <v>0</v>
      </c>
      <c r="AT11" s="4">
        <v>0</v>
      </c>
      <c r="AU11" s="4">
        <v>3</v>
      </c>
      <c r="AV11" s="4">
        <v>2</v>
      </c>
      <c r="AW11" s="4">
        <v>8</v>
      </c>
      <c r="AX11" s="4">
        <v>11</v>
      </c>
      <c r="AY11" s="4">
        <v>4</v>
      </c>
      <c r="AZ11" s="4">
        <v>0</v>
      </c>
      <c r="BA11" s="4">
        <v>0</v>
      </c>
      <c r="BB11" s="4">
        <v>4</v>
      </c>
      <c r="BC11" s="4">
        <v>0</v>
      </c>
      <c r="BD11" s="4">
        <v>1</v>
      </c>
      <c r="BE11" s="4">
        <v>0</v>
      </c>
      <c r="BF11" s="4">
        <v>0</v>
      </c>
      <c r="BG11" s="4">
        <v>0</v>
      </c>
      <c r="BH11" s="4">
        <v>5</v>
      </c>
      <c r="BI11" s="4">
        <v>3</v>
      </c>
      <c r="BJ11" s="4">
        <v>6</v>
      </c>
      <c r="BK11" s="4">
        <v>2</v>
      </c>
    </row>
    <row r="12" spans="1:63" s="1" customFormat="1" ht="9.9" customHeight="1" x14ac:dyDescent="0.2">
      <c r="B12" s="10" t="s">
        <v>14</v>
      </c>
      <c r="C12" s="4">
        <v>6</v>
      </c>
      <c r="D12" s="4">
        <v>8</v>
      </c>
      <c r="E12" s="4">
        <v>5</v>
      </c>
      <c r="F12" s="4">
        <v>6117</v>
      </c>
      <c r="G12" s="4">
        <v>54</v>
      </c>
      <c r="H12" s="4">
        <v>34</v>
      </c>
      <c r="I12" s="4">
        <v>3</v>
      </c>
      <c r="J12" s="4">
        <v>12</v>
      </c>
      <c r="K12" s="4">
        <v>1</v>
      </c>
      <c r="L12" s="4">
        <v>3</v>
      </c>
      <c r="M12" s="4">
        <v>35</v>
      </c>
      <c r="N12" s="4">
        <v>1200</v>
      </c>
      <c r="O12" s="4">
        <v>28</v>
      </c>
      <c r="P12" s="4">
        <v>32</v>
      </c>
      <c r="Q12" s="4">
        <v>1609</v>
      </c>
      <c r="R12" s="4">
        <v>3</v>
      </c>
      <c r="S12" s="4">
        <v>9</v>
      </c>
      <c r="T12" s="4">
        <v>12</v>
      </c>
      <c r="U12" s="4">
        <v>7099</v>
      </c>
      <c r="V12" s="4">
        <v>126</v>
      </c>
      <c r="W12" s="4">
        <v>413</v>
      </c>
      <c r="X12" s="4">
        <v>104</v>
      </c>
      <c r="Y12" s="4">
        <v>246</v>
      </c>
      <c r="Z12" s="4">
        <v>78</v>
      </c>
      <c r="AA12" s="4">
        <v>14</v>
      </c>
      <c r="AB12" s="4">
        <v>12218</v>
      </c>
      <c r="AC12" s="4">
        <v>13</v>
      </c>
      <c r="AD12" s="4">
        <v>122</v>
      </c>
      <c r="AE12" s="4">
        <v>26</v>
      </c>
      <c r="AF12" s="4">
        <v>22009</v>
      </c>
      <c r="AG12" s="4">
        <v>34</v>
      </c>
      <c r="AH12" s="4">
        <v>68</v>
      </c>
      <c r="AI12" s="4">
        <v>131</v>
      </c>
      <c r="AJ12" s="4">
        <v>73</v>
      </c>
      <c r="AK12" s="4">
        <v>380</v>
      </c>
      <c r="AL12" s="4">
        <v>62</v>
      </c>
      <c r="AM12" s="4">
        <v>77</v>
      </c>
      <c r="AN12" s="4">
        <v>128</v>
      </c>
      <c r="AO12" s="4">
        <v>17</v>
      </c>
      <c r="AP12" s="4">
        <v>44</v>
      </c>
      <c r="AQ12" s="4">
        <v>38</v>
      </c>
      <c r="AR12" s="4">
        <v>21</v>
      </c>
      <c r="AS12" s="4">
        <v>4</v>
      </c>
      <c r="AT12" s="4">
        <v>1</v>
      </c>
      <c r="AU12" s="4">
        <v>4</v>
      </c>
      <c r="AV12" s="4">
        <v>7</v>
      </c>
      <c r="AW12" s="4">
        <v>77</v>
      </c>
      <c r="AX12" s="4">
        <v>63</v>
      </c>
      <c r="AY12" s="4">
        <v>2</v>
      </c>
      <c r="AZ12" s="4">
        <v>2</v>
      </c>
      <c r="BA12" s="4">
        <v>10</v>
      </c>
      <c r="BB12" s="4">
        <v>42</v>
      </c>
      <c r="BC12" s="4">
        <v>29</v>
      </c>
      <c r="BD12" s="4">
        <v>32</v>
      </c>
      <c r="BE12" s="4">
        <v>3</v>
      </c>
      <c r="BF12" s="4">
        <v>2</v>
      </c>
      <c r="BG12" s="4">
        <v>1</v>
      </c>
      <c r="BH12" s="4">
        <v>20</v>
      </c>
      <c r="BI12" s="4">
        <v>21</v>
      </c>
      <c r="BJ12" s="4">
        <v>38</v>
      </c>
      <c r="BK12" s="4">
        <v>38</v>
      </c>
    </row>
    <row r="13" spans="1:63" s="1" customFormat="1" ht="9.9" customHeight="1" x14ac:dyDescent="0.2">
      <c r="B13" s="10" t="s">
        <v>15</v>
      </c>
      <c r="C13" s="4">
        <v>0</v>
      </c>
      <c r="D13" s="4">
        <v>0</v>
      </c>
      <c r="E13" s="4">
        <v>0</v>
      </c>
      <c r="F13" s="4">
        <v>162</v>
      </c>
      <c r="G13" s="4">
        <v>1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1</v>
      </c>
      <c r="N13" s="4">
        <v>40</v>
      </c>
      <c r="O13" s="4">
        <v>0</v>
      </c>
      <c r="P13" s="4">
        <v>0</v>
      </c>
      <c r="Q13" s="4">
        <v>51</v>
      </c>
      <c r="R13" s="4">
        <v>0</v>
      </c>
      <c r="S13" s="4">
        <v>0</v>
      </c>
      <c r="T13" s="4">
        <v>1</v>
      </c>
      <c r="U13" s="4">
        <v>184</v>
      </c>
      <c r="V13" s="4">
        <v>5</v>
      </c>
      <c r="W13" s="4">
        <v>16</v>
      </c>
      <c r="X13" s="4">
        <v>2</v>
      </c>
      <c r="Y13" s="4">
        <v>7</v>
      </c>
      <c r="Z13" s="4">
        <v>1</v>
      </c>
      <c r="AA13" s="4">
        <v>0</v>
      </c>
      <c r="AB13" s="4">
        <v>328</v>
      </c>
      <c r="AC13" s="4">
        <v>0</v>
      </c>
      <c r="AD13" s="4">
        <v>3</v>
      </c>
      <c r="AE13" s="4">
        <v>2</v>
      </c>
      <c r="AF13" s="4">
        <v>426</v>
      </c>
      <c r="AG13" s="4">
        <v>1</v>
      </c>
      <c r="AH13" s="4">
        <v>3</v>
      </c>
      <c r="AI13" s="4">
        <v>3</v>
      </c>
      <c r="AJ13" s="4">
        <v>1</v>
      </c>
      <c r="AK13" s="4">
        <v>4</v>
      </c>
      <c r="AL13" s="4">
        <v>0</v>
      </c>
      <c r="AM13" s="4">
        <v>5</v>
      </c>
      <c r="AN13" s="4">
        <v>1</v>
      </c>
      <c r="AO13" s="4">
        <v>0</v>
      </c>
      <c r="AP13" s="4">
        <v>0</v>
      </c>
      <c r="AQ13" s="4">
        <v>1</v>
      </c>
      <c r="AR13" s="4">
        <v>1</v>
      </c>
      <c r="AS13" s="4">
        <v>0</v>
      </c>
      <c r="AT13" s="4">
        <v>0</v>
      </c>
      <c r="AU13" s="4">
        <v>0</v>
      </c>
      <c r="AV13" s="4">
        <v>1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1</v>
      </c>
      <c r="BC13" s="4">
        <v>0</v>
      </c>
      <c r="BD13" s="4">
        <v>1</v>
      </c>
      <c r="BE13" s="4">
        <v>0</v>
      </c>
      <c r="BF13" s="4">
        <v>1</v>
      </c>
      <c r="BG13" s="4">
        <v>0</v>
      </c>
      <c r="BH13" s="4">
        <v>0</v>
      </c>
      <c r="BI13" s="4">
        <v>0</v>
      </c>
      <c r="BJ13" s="4">
        <v>0</v>
      </c>
      <c r="BK13" s="4">
        <v>1</v>
      </c>
    </row>
    <row r="14" spans="1:63" s="1" customFormat="1" ht="9.9" customHeight="1" x14ac:dyDescent="0.2">
      <c r="B14" s="10" t="s">
        <v>16</v>
      </c>
      <c r="C14" s="4">
        <v>0</v>
      </c>
      <c r="D14" s="4">
        <v>2</v>
      </c>
      <c r="E14" s="4">
        <v>5</v>
      </c>
      <c r="F14" s="4">
        <v>2054</v>
      </c>
      <c r="G14" s="4">
        <v>25</v>
      </c>
      <c r="H14" s="4">
        <v>10</v>
      </c>
      <c r="I14" s="4">
        <v>2</v>
      </c>
      <c r="J14" s="4">
        <v>6</v>
      </c>
      <c r="K14" s="4">
        <v>2</v>
      </c>
      <c r="L14" s="4">
        <v>1</v>
      </c>
      <c r="M14" s="4">
        <v>9</v>
      </c>
      <c r="N14" s="4">
        <v>215</v>
      </c>
      <c r="O14" s="4">
        <v>11</v>
      </c>
      <c r="P14" s="4">
        <v>8</v>
      </c>
      <c r="Q14" s="4">
        <v>677</v>
      </c>
      <c r="R14" s="4">
        <v>2</v>
      </c>
      <c r="S14" s="4">
        <v>2</v>
      </c>
      <c r="T14" s="4">
        <v>4</v>
      </c>
      <c r="U14" s="4">
        <v>1983</v>
      </c>
      <c r="V14" s="4">
        <v>50</v>
      </c>
      <c r="W14" s="4">
        <v>159</v>
      </c>
      <c r="X14" s="4">
        <v>45</v>
      </c>
      <c r="Y14" s="4">
        <v>88</v>
      </c>
      <c r="Z14" s="4">
        <v>44</v>
      </c>
      <c r="AA14" s="4">
        <v>6</v>
      </c>
      <c r="AB14" s="4">
        <v>3427</v>
      </c>
      <c r="AC14" s="4">
        <v>4</v>
      </c>
      <c r="AD14" s="4">
        <v>49</v>
      </c>
      <c r="AE14" s="4">
        <v>7</v>
      </c>
      <c r="AF14" s="4">
        <v>4698</v>
      </c>
      <c r="AG14" s="4">
        <v>8</v>
      </c>
      <c r="AH14" s="4">
        <v>32</v>
      </c>
      <c r="AI14" s="4">
        <v>34</v>
      </c>
      <c r="AJ14" s="4">
        <v>17</v>
      </c>
      <c r="AK14" s="4">
        <v>65</v>
      </c>
      <c r="AL14" s="4">
        <v>11</v>
      </c>
      <c r="AM14" s="4">
        <v>15</v>
      </c>
      <c r="AN14" s="4">
        <v>46</v>
      </c>
      <c r="AO14" s="4">
        <v>7</v>
      </c>
      <c r="AP14" s="4">
        <v>18</v>
      </c>
      <c r="AQ14" s="4">
        <v>22</v>
      </c>
      <c r="AR14" s="4">
        <v>7</v>
      </c>
      <c r="AS14" s="4">
        <v>0</v>
      </c>
      <c r="AT14" s="4">
        <v>1</v>
      </c>
      <c r="AU14" s="4">
        <v>2</v>
      </c>
      <c r="AV14" s="4">
        <v>1</v>
      </c>
      <c r="AW14" s="4">
        <v>24</v>
      </c>
      <c r="AX14" s="4">
        <v>12</v>
      </c>
      <c r="AY14" s="4">
        <v>2</v>
      </c>
      <c r="AZ14" s="4">
        <v>1</v>
      </c>
      <c r="BA14" s="4">
        <v>5</v>
      </c>
      <c r="BB14" s="4">
        <v>8</v>
      </c>
      <c r="BC14" s="4">
        <v>3</v>
      </c>
      <c r="BD14" s="4">
        <v>5</v>
      </c>
      <c r="BE14" s="4">
        <v>4</v>
      </c>
      <c r="BF14" s="4">
        <v>3</v>
      </c>
      <c r="BG14" s="4">
        <v>0</v>
      </c>
      <c r="BH14" s="4">
        <v>10</v>
      </c>
      <c r="BI14" s="4">
        <v>6</v>
      </c>
      <c r="BJ14" s="4">
        <v>9</v>
      </c>
      <c r="BK14" s="4">
        <v>4</v>
      </c>
    </row>
    <row r="15" spans="1:63" s="1" customFormat="1" ht="9.9" customHeight="1" x14ac:dyDescent="0.2">
      <c r="A15" s="6" t="s">
        <v>17</v>
      </c>
      <c r="B15" s="10"/>
      <c r="C15" s="4">
        <v>16</v>
      </c>
      <c r="D15" s="4">
        <v>16</v>
      </c>
      <c r="E15" s="4">
        <v>22</v>
      </c>
      <c r="F15" s="4">
        <v>28352</v>
      </c>
      <c r="G15" s="4">
        <v>195</v>
      </c>
      <c r="H15" s="4">
        <v>97</v>
      </c>
      <c r="I15" s="4">
        <v>19</v>
      </c>
      <c r="J15" s="4">
        <v>46</v>
      </c>
      <c r="K15" s="4">
        <v>16</v>
      </c>
      <c r="L15" s="4">
        <v>8</v>
      </c>
      <c r="M15" s="4">
        <v>137</v>
      </c>
      <c r="N15" s="4">
        <v>4170</v>
      </c>
      <c r="O15" s="4">
        <v>82</v>
      </c>
      <c r="P15" s="4">
        <v>77</v>
      </c>
      <c r="Q15" s="4">
        <v>6656</v>
      </c>
      <c r="R15" s="4">
        <v>17</v>
      </c>
      <c r="S15" s="4">
        <v>31</v>
      </c>
      <c r="T15" s="4">
        <v>34</v>
      </c>
      <c r="U15" s="4">
        <v>28928</v>
      </c>
      <c r="V15" s="4">
        <v>391</v>
      </c>
      <c r="W15" s="4">
        <v>1387</v>
      </c>
      <c r="X15" s="4">
        <v>425</v>
      </c>
      <c r="Y15" s="4">
        <v>751</v>
      </c>
      <c r="Z15" s="4">
        <v>274</v>
      </c>
      <c r="AA15" s="4">
        <v>37</v>
      </c>
      <c r="AB15" s="4">
        <v>34307</v>
      </c>
      <c r="AC15" s="4">
        <v>28</v>
      </c>
      <c r="AD15" s="4">
        <v>344</v>
      </c>
      <c r="AE15" s="4">
        <v>74</v>
      </c>
      <c r="AF15" s="4">
        <v>61185</v>
      </c>
      <c r="AG15" s="4">
        <v>80</v>
      </c>
      <c r="AH15" s="4">
        <v>190</v>
      </c>
      <c r="AI15" s="4">
        <v>328</v>
      </c>
      <c r="AJ15" s="4">
        <v>199</v>
      </c>
      <c r="AK15" s="4">
        <v>725</v>
      </c>
      <c r="AL15" s="4">
        <v>118</v>
      </c>
      <c r="AM15" s="4">
        <v>264</v>
      </c>
      <c r="AN15" s="4">
        <v>460</v>
      </c>
      <c r="AO15" s="4">
        <v>62</v>
      </c>
      <c r="AP15" s="4">
        <v>129</v>
      </c>
      <c r="AQ15" s="4">
        <v>128</v>
      </c>
      <c r="AR15" s="4">
        <v>62</v>
      </c>
      <c r="AS15" s="4">
        <v>12</v>
      </c>
      <c r="AT15" s="4">
        <v>7</v>
      </c>
      <c r="AU15" s="4">
        <v>15</v>
      </c>
      <c r="AV15" s="4">
        <v>26</v>
      </c>
      <c r="AW15" s="4">
        <v>229</v>
      </c>
      <c r="AX15" s="4">
        <v>170</v>
      </c>
      <c r="AY15" s="4">
        <v>17</v>
      </c>
      <c r="AZ15" s="4">
        <v>9</v>
      </c>
      <c r="BA15" s="4">
        <v>26</v>
      </c>
      <c r="BB15" s="4">
        <v>108</v>
      </c>
      <c r="BC15" s="4">
        <v>62</v>
      </c>
      <c r="BD15" s="4">
        <v>91</v>
      </c>
      <c r="BE15" s="4">
        <v>67</v>
      </c>
      <c r="BF15" s="4">
        <v>8</v>
      </c>
      <c r="BG15" s="4">
        <v>12</v>
      </c>
      <c r="BH15" s="4">
        <v>68</v>
      </c>
      <c r="BI15" s="4">
        <v>51</v>
      </c>
      <c r="BJ15" s="4">
        <v>88</v>
      </c>
      <c r="BK15" s="4">
        <v>73</v>
      </c>
    </row>
    <row r="16" spans="1:63" s="7" customFormat="1" ht="9.9" customHeight="1" x14ac:dyDescent="0.2">
      <c r="B16" s="11" t="s">
        <v>18</v>
      </c>
      <c r="C16" s="8">
        <f t="shared" ref="C16:AH16" si="0">C15/ 172320</f>
        <v>9.2850510677808723E-5</v>
      </c>
      <c r="D16" s="8">
        <f t="shared" si="0"/>
        <v>9.2850510677808723E-5</v>
      </c>
      <c r="E16" s="8">
        <f t="shared" si="0"/>
        <v>1.2766945218198699E-4</v>
      </c>
      <c r="F16" s="8">
        <f t="shared" si="0"/>
        <v>0.16453110492107706</v>
      </c>
      <c r="G16" s="8">
        <f t="shared" si="0"/>
        <v>1.1316155988857939E-3</v>
      </c>
      <c r="H16" s="8">
        <f t="shared" si="0"/>
        <v>5.6290622098421536E-4</v>
      </c>
      <c r="I16" s="8">
        <f t="shared" si="0"/>
        <v>1.1025998142989787E-4</v>
      </c>
      <c r="J16" s="8">
        <f t="shared" si="0"/>
        <v>2.6694521819870009E-4</v>
      </c>
      <c r="K16" s="8">
        <f t="shared" si="0"/>
        <v>9.2850510677808723E-5</v>
      </c>
      <c r="L16" s="8">
        <f t="shared" si="0"/>
        <v>4.6425255338904361E-5</v>
      </c>
      <c r="M16" s="8">
        <f t="shared" si="0"/>
        <v>7.9503249767873718E-4</v>
      </c>
      <c r="N16" s="8">
        <f t="shared" si="0"/>
        <v>2.4199164345403899E-2</v>
      </c>
      <c r="O16" s="8">
        <f t="shared" si="0"/>
        <v>4.7585886722376975E-4</v>
      </c>
      <c r="P16" s="8">
        <f t="shared" si="0"/>
        <v>4.4684308263695451E-4</v>
      </c>
      <c r="Q16" s="8">
        <f t="shared" si="0"/>
        <v>3.862581244196843E-2</v>
      </c>
      <c r="R16" s="8">
        <f t="shared" si="0"/>
        <v>9.8653667595171776E-5</v>
      </c>
      <c r="S16" s="8">
        <f t="shared" si="0"/>
        <v>1.7989786443825442E-4</v>
      </c>
      <c r="T16" s="8">
        <f t="shared" si="0"/>
        <v>1.9730733519034355E-4</v>
      </c>
      <c r="U16" s="8">
        <f t="shared" si="0"/>
        <v>0.16787372330547817</v>
      </c>
      <c r="V16" s="8">
        <f t="shared" si="0"/>
        <v>2.2690343546889506E-3</v>
      </c>
      <c r="W16" s="8">
        <f t="shared" si="0"/>
        <v>8.0489786443825439E-3</v>
      </c>
      <c r="X16" s="8">
        <f t="shared" si="0"/>
        <v>2.4663416898792942E-3</v>
      </c>
      <c r="Y16" s="8">
        <f t="shared" si="0"/>
        <v>4.3581708449396475E-3</v>
      </c>
      <c r="Z16" s="8">
        <f t="shared" si="0"/>
        <v>1.5900649953574744E-3</v>
      </c>
      <c r="AA16" s="8">
        <f t="shared" si="0"/>
        <v>2.1471680594243269E-4</v>
      </c>
      <c r="AB16" s="8">
        <f t="shared" si="0"/>
        <v>0.199088904363974</v>
      </c>
      <c r="AC16" s="8">
        <f t="shared" si="0"/>
        <v>1.6248839368616529E-4</v>
      </c>
      <c r="AD16" s="8">
        <f t="shared" si="0"/>
        <v>1.9962859795728876E-3</v>
      </c>
      <c r="AE16" s="8">
        <f t="shared" si="0"/>
        <v>4.2943361188486537E-4</v>
      </c>
      <c r="AF16" s="8">
        <f t="shared" si="0"/>
        <v>0.35506615598885793</v>
      </c>
      <c r="AG16" s="8">
        <f t="shared" si="0"/>
        <v>4.6425255338904364E-4</v>
      </c>
      <c r="AH16" s="8">
        <f t="shared" si="0"/>
        <v>1.1025998142989786E-3</v>
      </c>
      <c r="AI16" s="8">
        <f t="shared" ref="AI16:BK16" si="1">AI15/ 172320</f>
        <v>1.903435468895079E-3</v>
      </c>
      <c r="AJ16" s="8">
        <f t="shared" si="1"/>
        <v>1.154828226555246E-3</v>
      </c>
      <c r="AK16" s="8">
        <f t="shared" si="1"/>
        <v>4.2072887650882081E-3</v>
      </c>
      <c r="AL16" s="8">
        <f t="shared" si="1"/>
        <v>6.8477251624883941E-4</v>
      </c>
      <c r="AM16" s="8">
        <f t="shared" si="1"/>
        <v>1.532033426183844E-3</v>
      </c>
      <c r="AN16" s="8">
        <f t="shared" si="1"/>
        <v>2.6694521819870011E-3</v>
      </c>
      <c r="AO16" s="8">
        <f t="shared" si="1"/>
        <v>3.5979572887650884E-4</v>
      </c>
      <c r="AP16" s="8">
        <f t="shared" si="1"/>
        <v>7.4860724233983286E-4</v>
      </c>
      <c r="AQ16" s="8">
        <f t="shared" si="1"/>
        <v>7.4280408542246978E-4</v>
      </c>
      <c r="AR16" s="8">
        <f t="shared" si="1"/>
        <v>3.5979572887650884E-4</v>
      </c>
      <c r="AS16" s="8">
        <f t="shared" si="1"/>
        <v>6.9637883008356549E-5</v>
      </c>
      <c r="AT16" s="8">
        <f t="shared" si="1"/>
        <v>4.0622098421541321E-5</v>
      </c>
      <c r="AU16" s="8">
        <f t="shared" si="1"/>
        <v>8.7047353760445683E-5</v>
      </c>
      <c r="AV16" s="8">
        <f t="shared" si="1"/>
        <v>1.5088207985143918E-4</v>
      </c>
      <c r="AW16" s="8">
        <f t="shared" si="1"/>
        <v>1.3289229340761374E-3</v>
      </c>
      <c r="AX16" s="8">
        <f t="shared" si="1"/>
        <v>9.8653667595171766E-4</v>
      </c>
      <c r="AY16" s="8">
        <f t="shared" si="1"/>
        <v>9.8653667595171776E-5</v>
      </c>
      <c r="AZ16" s="8">
        <f t="shared" si="1"/>
        <v>5.2228412256267408E-5</v>
      </c>
      <c r="BA16" s="8">
        <f t="shared" si="1"/>
        <v>1.5088207985143918E-4</v>
      </c>
      <c r="BB16" s="8">
        <f t="shared" si="1"/>
        <v>6.2674094707520893E-4</v>
      </c>
      <c r="BC16" s="8">
        <f t="shared" si="1"/>
        <v>3.5979572887650884E-4</v>
      </c>
      <c r="BD16" s="8">
        <f t="shared" si="1"/>
        <v>5.280872794800371E-4</v>
      </c>
      <c r="BE16" s="8">
        <f t="shared" si="1"/>
        <v>3.8881151346332403E-4</v>
      </c>
      <c r="BF16" s="8">
        <f t="shared" si="1"/>
        <v>4.6425255338904361E-5</v>
      </c>
      <c r="BG16" s="8">
        <f t="shared" si="1"/>
        <v>6.9637883008356549E-5</v>
      </c>
      <c r="BH16" s="8">
        <f t="shared" si="1"/>
        <v>3.9461467038068711E-4</v>
      </c>
      <c r="BI16" s="8">
        <f t="shared" si="1"/>
        <v>2.9596100278551533E-4</v>
      </c>
      <c r="BJ16" s="8">
        <f t="shared" si="1"/>
        <v>5.1067780872794796E-4</v>
      </c>
      <c r="BK16" s="8">
        <f t="shared" si="1"/>
        <v>4.2363045496750235E-4</v>
      </c>
    </row>
    <row r="17" spans="1:63" s="1" customFormat="1" ht="5.0999999999999996" customHeight="1" x14ac:dyDescent="0.2"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</row>
    <row r="18" spans="1:63" s="1" customFormat="1" ht="9.9" customHeight="1" x14ac:dyDescent="0.2">
      <c r="A18" s="3" t="s">
        <v>19</v>
      </c>
      <c r="B18" s="1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</row>
    <row r="19" spans="1:63" s="1" customFormat="1" ht="9.9" customHeight="1" x14ac:dyDescent="0.2">
      <c r="B19" s="10" t="s">
        <v>20</v>
      </c>
      <c r="C19" s="4">
        <v>1</v>
      </c>
      <c r="D19" s="4">
        <v>3</v>
      </c>
      <c r="E19" s="4">
        <v>3</v>
      </c>
      <c r="F19" s="4">
        <v>909</v>
      </c>
      <c r="G19" s="4">
        <v>12</v>
      </c>
      <c r="H19" s="4">
        <v>7</v>
      </c>
      <c r="I19" s="4">
        <v>1</v>
      </c>
      <c r="J19" s="4">
        <v>2</v>
      </c>
      <c r="K19" s="4">
        <v>2</v>
      </c>
      <c r="L19" s="4">
        <v>0</v>
      </c>
      <c r="M19" s="4">
        <v>11</v>
      </c>
      <c r="N19" s="4">
        <v>73</v>
      </c>
      <c r="O19" s="4">
        <v>7</v>
      </c>
      <c r="P19" s="4">
        <v>3</v>
      </c>
      <c r="Q19" s="4">
        <v>367</v>
      </c>
      <c r="R19" s="4">
        <v>0</v>
      </c>
      <c r="S19" s="4">
        <v>0</v>
      </c>
      <c r="T19" s="4">
        <v>4</v>
      </c>
      <c r="U19" s="4">
        <v>1104</v>
      </c>
      <c r="V19" s="4">
        <v>23</v>
      </c>
      <c r="W19" s="4">
        <v>68</v>
      </c>
      <c r="X19" s="4">
        <v>20</v>
      </c>
      <c r="Y19" s="4">
        <v>37</v>
      </c>
      <c r="Z19" s="4">
        <v>44</v>
      </c>
      <c r="AA19" s="4">
        <v>7</v>
      </c>
      <c r="AB19" s="4">
        <v>1072</v>
      </c>
      <c r="AC19" s="4">
        <v>15</v>
      </c>
      <c r="AD19" s="4">
        <v>18</v>
      </c>
      <c r="AE19" s="4">
        <v>7</v>
      </c>
      <c r="AF19" s="4">
        <v>2352</v>
      </c>
      <c r="AG19" s="4">
        <v>3</v>
      </c>
      <c r="AH19" s="4">
        <v>14</v>
      </c>
      <c r="AI19" s="4">
        <v>22</v>
      </c>
      <c r="AJ19" s="4">
        <v>11</v>
      </c>
      <c r="AK19" s="4">
        <v>43</v>
      </c>
      <c r="AL19" s="4">
        <v>3</v>
      </c>
      <c r="AM19" s="4">
        <v>8</v>
      </c>
      <c r="AN19" s="4">
        <v>24</v>
      </c>
      <c r="AO19" s="4">
        <v>4</v>
      </c>
      <c r="AP19" s="4">
        <v>6</v>
      </c>
      <c r="AQ19" s="4">
        <v>4</v>
      </c>
      <c r="AR19" s="4">
        <v>1</v>
      </c>
      <c r="AS19" s="4">
        <v>1</v>
      </c>
      <c r="AT19" s="4">
        <v>2</v>
      </c>
      <c r="AU19" s="4">
        <v>0</v>
      </c>
      <c r="AV19" s="4">
        <v>2</v>
      </c>
      <c r="AW19" s="4">
        <v>8</v>
      </c>
      <c r="AX19" s="4">
        <v>10</v>
      </c>
      <c r="AY19" s="4">
        <v>1</v>
      </c>
      <c r="AZ19" s="4">
        <v>1</v>
      </c>
      <c r="BA19" s="4">
        <v>1</v>
      </c>
      <c r="BB19" s="4">
        <v>14</v>
      </c>
      <c r="BC19" s="4">
        <v>20</v>
      </c>
      <c r="BD19" s="4">
        <v>4</v>
      </c>
      <c r="BE19" s="4">
        <v>0</v>
      </c>
      <c r="BF19" s="4">
        <v>0</v>
      </c>
      <c r="BG19" s="4">
        <v>2</v>
      </c>
      <c r="BH19" s="4">
        <v>6</v>
      </c>
      <c r="BI19" s="4">
        <v>14</v>
      </c>
      <c r="BJ19" s="4">
        <v>2</v>
      </c>
      <c r="BK19" s="4">
        <v>2</v>
      </c>
    </row>
    <row r="20" spans="1:63" s="1" customFormat="1" ht="9.9" customHeight="1" x14ac:dyDescent="0.2">
      <c r="B20" s="10" t="s">
        <v>21</v>
      </c>
      <c r="C20" s="4">
        <v>4</v>
      </c>
      <c r="D20" s="4">
        <v>12</v>
      </c>
      <c r="E20" s="4">
        <v>4</v>
      </c>
      <c r="F20" s="4">
        <v>8554</v>
      </c>
      <c r="G20" s="4">
        <v>41</v>
      </c>
      <c r="H20" s="4">
        <v>47</v>
      </c>
      <c r="I20" s="4">
        <v>3</v>
      </c>
      <c r="J20" s="4">
        <v>8</v>
      </c>
      <c r="K20" s="4">
        <v>1</v>
      </c>
      <c r="L20" s="4">
        <v>2</v>
      </c>
      <c r="M20" s="4">
        <v>46</v>
      </c>
      <c r="N20" s="4">
        <v>558</v>
      </c>
      <c r="O20" s="4">
        <v>30</v>
      </c>
      <c r="P20" s="4">
        <v>32</v>
      </c>
      <c r="Q20" s="4">
        <v>2714</v>
      </c>
      <c r="R20" s="4">
        <v>4</v>
      </c>
      <c r="S20" s="4">
        <v>11</v>
      </c>
      <c r="T20" s="4">
        <v>14</v>
      </c>
      <c r="U20" s="4">
        <v>12798</v>
      </c>
      <c r="V20" s="4">
        <v>127</v>
      </c>
      <c r="W20" s="4">
        <v>603</v>
      </c>
      <c r="X20" s="4">
        <v>97</v>
      </c>
      <c r="Y20" s="4">
        <v>297</v>
      </c>
      <c r="Z20" s="4">
        <v>75</v>
      </c>
      <c r="AA20" s="4">
        <v>5</v>
      </c>
      <c r="AB20" s="4">
        <v>4022</v>
      </c>
      <c r="AC20" s="4">
        <v>8</v>
      </c>
      <c r="AD20" s="4">
        <v>63</v>
      </c>
      <c r="AE20" s="4">
        <v>11</v>
      </c>
      <c r="AF20" s="4">
        <v>8505</v>
      </c>
      <c r="AG20" s="4">
        <v>29</v>
      </c>
      <c r="AH20" s="4">
        <v>31</v>
      </c>
      <c r="AI20" s="4">
        <v>69</v>
      </c>
      <c r="AJ20" s="4">
        <v>35</v>
      </c>
      <c r="AK20" s="4">
        <v>162</v>
      </c>
      <c r="AL20" s="4">
        <v>25</v>
      </c>
      <c r="AM20" s="4">
        <v>94</v>
      </c>
      <c r="AN20" s="4">
        <v>299</v>
      </c>
      <c r="AO20" s="4">
        <v>6</v>
      </c>
      <c r="AP20" s="4">
        <v>24</v>
      </c>
      <c r="AQ20" s="4">
        <v>40</v>
      </c>
      <c r="AR20" s="4">
        <v>15</v>
      </c>
      <c r="AS20" s="4">
        <v>2</v>
      </c>
      <c r="AT20" s="4">
        <v>2</v>
      </c>
      <c r="AU20" s="4">
        <v>4</v>
      </c>
      <c r="AV20" s="4">
        <v>12</v>
      </c>
      <c r="AW20" s="4">
        <v>42</v>
      </c>
      <c r="AX20" s="4">
        <v>16</v>
      </c>
      <c r="AY20" s="4">
        <v>2</v>
      </c>
      <c r="AZ20" s="4">
        <v>3</v>
      </c>
      <c r="BA20" s="4">
        <v>11</v>
      </c>
      <c r="BB20" s="4">
        <v>36</v>
      </c>
      <c r="BC20" s="4">
        <v>10</v>
      </c>
      <c r="BD20" s="4">
        <v>14</v>
      </c>
      <c r="BE20" s="4">
        <v>2</v>
      </c>
      <c r="BF20" s="4">
        <v>0</v>
      </c>
      <c r="BG20" s="4">
        <v>3</v>
      </c>
      <c r="BH20" s="4">
        <v>16</v>
      </c>
      <c r="BI20" s="4">
        <v>15</v>
      </c>
      <c r="BJ20" s="4">
        <v>17</v>
      </c>
      <c r="BK20" s="4">
        <v>34</v>
      </c>
    </row>
    <row r="21" spans="1:63" s="1" customFormat="1" ht="9.9" customHeight="1" x14ac:dyDescent="0.2">
      <c r="B21" s="10" t="s">
        <v>22</v>
      </c>
      <c r="C21" s="4">
        <v>3</v>
      </c>
      <c r="D21" s="4">
        <v>3</v>
      </c>
      <c r="E21" s="4">
        <v>1</v>
      </c>
      <c r="F21" s="4">
        <v>6006</v>
      </c>
      <c r="G21" s="4">
        <v>30</v>
      </c>
      <c r="H21" s="4">
        <v>20</v>
      </c>
      <c r="I21" s="4">
        <v>1</v>
      </c>
      <c r="J21" s="4">
        <v>1</v>
      </c>
      <c r="K21" s="4">
        <v>3</v>
      </c>
      <c r="L21" s="4">
        <v>3</v>
      </c>
      <c r="M21" s="4">
        <v>21</v>
      </c>
      <c r="N21" s="4">
        <v>635</v>
      </c>
      <c r="O21" s="4">
        <v>22</v>
      </c>
      <c r="P21" s="4">
        <v>13</v>
      </c>
      <c r="Q21" s="4">
        <v>1944</v>
      </c>
      <c r="R21" s="4">
        <v>5</v>
      </c>
      <c r="S21" s="4">
        <v>9</v>
      </c>
      <c r="T21" s="4">
        <v>5</v>
      </c>
      <c r="U21" s="4">
        <v>7591</v>
      </c>
      <c r="V21" s="4">
        <v>67</v>
      </c>
      <c r="W21" s="4">
        <v>341</v>
      </c>
      <c r="X21" s="4">
        <v>57</v>
      </c>
      <c r="Y21" s="4">
        <v>183</v>
      </c>
      <c r="Z21" s="4">
        <v>39</v>
      </c>
      <c r="AA21" s="4">
        <v>1</v>
      </c>
      <c r="AB21" s="4">
        <v>3406</v>
      </c>
      <c r="AC21" s="4">
        <v>2</v>
      </c>
      <c r="AD21" s="4">
        <v>43</v>
      </c>
      <c r="AE21" s="4">
        <v>7</v>
      </c>
      <c r="AF21" s="4">
        <v>5014</v>
      </c>
      <c r="AG21" s="4">
        <v>4</v>
      </c>
      <c r="AH21" s="4">
        <v>16</v>
      </c>
      <c r="AI21" s="4">
        <v>32</v>
      </c>
      <c r="AJ21" s="4">
        <v>20</v>
      </c>
      <c r="AK21" s="4">
        <v>86</v>
      </c>
      <c r="AL21" s="4">
        <v>19</v>
      </c>
      <c r="AM21" s="4">
        <v>43</v>
      </c>
      <c r="AN21" s="4">
        <v>98</v>
      </c>
      <c r="AO21" s="4">
        <v>18</v>
      </c>
      <c r="AP21" s="4">
        <v>15</v>
      </c>
      <c r="AQ21" s="4">
        <v>25</v>
      </c>
      <c r="AR21" s="4">
        <v>7</v>
      </c>
      <c r="AS21" s="4">
        <v>2</v>
      </c>
      <c r="AT21" s="4">
        <v>0</v>
      </c>
      <c r="AU21" s="4">
        <v>3</v>
      </c>
      <c r="AV21" s="4">
        <v>5</v>
      </c>
      <c r="AW21" s="4">
        <v>25</v>
      </c>
      <c r="AX21" s="4">
        <v>16</v>
      </c>
      <c r="AY21" s="4">
        <v>0</v>
      </c>
      <c r="AZ21" s="4">
        <v>4</v>
      </c>
      <c r="BA21" s="4">
        <v>10</v>
      </c>
      <c r="BB21" s="4">
        <v>20</v>
      </c>
      <c r="BC21" s="4">
        <v>12</v>
      </c>
      <c r="BD21" s="4">
        <v>14</v>
      </c>
      <c r="BE21" s="4">
        <v>1</v>
      </c>
      <c r="BF21" s="4">
        <v>0</v>
      </c>
      <c r="BG21" s="4">
        <v>1</v>
      </c>
      <c r="BH21" s="4">
        <v>7</v>
      </c>
      <c r="BI21" s="4">
        <v>12</v>
      </c>
      <c r="BJ21" s="4">
        <v>3</v>
      </c>
      <c r="BK21" s="4">
        <v>5</v>
      </c>
    </row>
    <row r="22" spans="1:63" s="1" customFormat="1" ht="9.9" customHeight="1" x14ac:dyDescent="0.2">
      <c r="B22" s="10" t="s">
        <v>23</v>
      </c>
      <c r="C22" s="4">
        <v>13</v>
      </c>
      <c r="D22" s="4">
        <v>53</v>
      </c>
      <c r="E22" s="4">
        <v>13</v>
      </c>
      <c r="F22" s="4">
        <v>28489</v>
      </c>
      <c r="G22" s="4">
        <v>103</v>
      </c>
      <c r="H22" s="4">
        <v>85</v>
      </c>
      <c r="I22" s="4">
        <v>11</v>
      </c>
      <c r="J22" s="4">
        <v>16</v>
      </c>
      <c r="K22" s="4">
        <v>6</v>
      </c>
      <c r="L22" s="4">
        <v>3</v>
      </c>
      <c r="M22" s="4">
        <v>68</v>
      </c>
      <c r="N22" s="4">
        <v>2998</v>
      </c>
      <c r="O22" s="4">
        <v>57</v>
      </c>
      <c r="P22" s="4">
        <v>32</v>
      </c>
      <c r="Q22" s="4">
        <v>6245</v>
      </c>
      <c r="R22" s="4">
        <v>17</v>
      </c>
      <c r="S22" s="4">
        <v>10</v>
      </c>
      <c r="T22" s="4">
        <v>14</v>
      </c>
      <c r="U22" s="4">
        <v>24529</v>
      </c>
      <c r="V22" s="4">
        <v>197</v>
      </c>
      <c r="W22" s="4">
        <v>744</v>
      </c>
      <c r="X22" s="4">
        <v>345</v>
      </c>
      <c r="Y22" s="4">
        <v>314</v>
      </c>
      <c r="Z22" s="4">
        <v>102</v>
      </c>
      <c r="AA22" s="4">
        <v>42</v>
      </c>
      <c r="AB22" s="4">
        <v>6086</v>
      </c>
      <c r="AC22" s="4">
        <v>20</v>
      </c>
      <c r="AD22" s="4">
        <v>103</v>
      </c>
      <c r="AE22" s="4">
        <v>14</v>
      </c>
      <c r="AF22" s="4">
        <v>14012</v>
      </c>
      <c r="AG22" s="4">
        <v>16</v>
      </c>
      <c r="AH22" s="4">
        <v>35</v>
      </c>
      <c r="AI22" s="4">
        <v>96</v>
      </c>
      <c r="AJ22" s="4">
        <v>47</v>
      </c>
      <c r="AK22" s="4">
        <v>161</v>
      </c>
      <c r="AL22" s="4">
        <v>40</v>
      </c>
      <c r="AM22" s="4">
        <v>102</v>
      </c>
      <c r="AN22" s="4">
        <v>366</v>
      </c>
      <c r="AO22" s="4">
        <v>18</v>
      </c>
      <c r="AP22" s="4">
        <v>51</v>
      </c>
      <c r="AQ22" s="4">
        <v>55</v>
      </c>
      <c r="AR22" s="4">
        <v>20</v>
      </c>
      <c r="AS22" s="4">
        <v>1</v>
      </c>
      <c r="AT22" s="4">
        <v>2</v>
      </c>
      <c r="AU22" s="4">
        <v>3</v>
      </c>
      <c r="AV22" s="4">
        <v>13</v>
      </c>
      <c r="AW22" s="4">
        <v>45</v>
      </c>
      <c r="AX22" s="4">
        <v>27</v>
      </c>
      <c r="AY22" s="4">
        <v>2</v>
      </c>
      <c r="AZ22" s="4">
        <v>3</v>
      </c>
      <c r="BA22" s="4">
        <v>10</v>
      </c>
      <c r="BB22" s="4">
        <v>33</v>
      </c>
      <c r="BC22" s="4">
        <v>15</v>
      </c>
      <c r="BD22" s="4">
        <v>19</v>
      </c>
      <c r="BE22" s="4">
        <v>7</v>
      </c>
      <c r="BF22" s="4">
        <v>1</v>
      </c>
      <c r="BG22" s="4">
        <v>1</v>
      </c>
      <c r="BH22" s="4">
        <v>28</v>
      </c>
      <c r="BI22" s="4">
        <v>36</v>
      </c>
      <c r="BJ22" s="4">
        <v>32</v>
      </c>
      <c r="BK22" s="4">
        <v>22</v>
      </c>
    </row>
    <row r="23" spans="1:63" s="1" customFormat="1" ht="9.9" customHeight="1" x14ac:dyDescent="0.2">
      <c r="B23" s="10" t="s">
        <v>24</v>
      </c>
      <c r="C23" s="4">
        <v>0</v>
      </c>
      <c r="D23" s="4">
        <v>0</v>
      </c>
      <c r="E23" s="4">
        <v>0</v>
      </c>
      <c r="F23" s="4">
        <v>577</v>
      </c>
      <c r="G23" s="4">
        <v>1</v>
      </c>
      <c r="H23" s="4">
        <v>4</v>
      </c>
      <c r="I23" s="4">
        <v>0</v>
      </c>
      <c r="J23" s="4">
        <v>0</v>
      </c>
      <c r="K23" s="4">
        <v>0</v>
      </c>
      <c r="L23" s="4">
        <v>0</v>
      </c>
      <c r="M23" s="4">
        <v>4</v>
      </c>
      <c r="N23" s="4">
        <v>100</v>
      </c>
      <c r="O23" s="4">
        <v>3</v>
      </c>
      <c r="P23" s="4">
        <v>2</v>
      </c>
      <c r="Q23" s="4">
        <v>202</v>
      </c>
      <c r="R23" s="4">
        <v>1</v>
      </c>
      <c r="S23" s="4">
        <v>0</v>
      </c>
      <c r="T23" s="4">
        <v>1</v>
      </c>
      <c r="U23" s="4">
        <v>693</v>
      </c>
      <c r="V23" s="4">
        <v>14</v>
      </c>
      <c r="W23" s="4">
        <v>41</v>
      </c>
      <c r="X23" s="4">
        <v>3</v>
      </c>
      <c r="Y23" s="4">
        <v>18</v>
      </c>
      <c r="Z23" s="4">
        <v>7</v>
      </c>
      <c r="AA23" s="4">
        <v>2</v>
      </c>
      <c r="AB23" s="4">
        <v>727</v>
      </c>
      <c r="AC23" s="4">
        <v>1</v>
      </c>
      <c r="AD23" s="4">
        <v>15</v>
      </c>
      <c r="AE23" s="4">
        <v>1</v>
      </c>
      <c r="AF23" s="4">
        <v>1150</v>
      </c>
      <c r="AG23" s="4">
        <v>5</v>
      </c>
      <c r="AH23" s="4">
        <v>4</v>
      </c>
      <c r="AI23" s="4">
        <v>12</v>
      </c>
      <c r="AJ23" s="4">
        <v>13</v>
      </c>
      <c r="AK23" s="4">
        <v>36</v>
      </c>
      <c r="AL23" s="4">
        <v>3</v>
      </c>
      <c r="AM23" s="4">
        <v>11</v>
      </c>
      <c r="AN23" s="4">
        <v>12</v>
      </c>
      <c r="AO23" s="4">
        <v>3</v>
      </c>
      <c r="AP23" s="4">
        <v>2</v>
      </c>
      <c r="AQ23" s="4">
        <v>6</v>
      </c>
      <c r="AR23" s="4">
        <v>1</v>
      </c>
      <c r="AS23" s="4">
        <v>1</v>
      </c>
      <c r="AT23" s="4">
        <v>1</v>
      </c>
      <c r="AU23" s="4">
        <v>0</v>
      </c>
      <c r="AV23" s="4">
        <v>1</v>
      </c>
      <c r="AW23" s="4">
        <v>9</v>
      </c>
      <c r="AX23" s="4">
        <v>20</v>
      </c>
      <c r="AY23" s="4">
        <v>0</v>
      </c>
      <c r="AZ23" s="4">
        <v>0</v>
      </c>
      <c r="BA23" s="4">
        <v>2</v>
      </c>
      <c r="BB23" s="4">
        <v>5</v>
      </c>
      <c r="BC23" s="4">
        <v>0</v>
      </c>
      <c r="BD23" s="4">
        <v>3</v>
      </c>
      <c r="BE23" s="4">
        <v>1</v>
      </c>
      <c r="BF23" s="4">
        <v>0</v>
      </c>
      <c r="BG23" s="4">
        <v>0</v>
      </c>
      <c r="BH23" s="4">
        <v>1</v>
      </c>
      <c r="BI23" s="4">
        <v>6</v>
      </c>
      <c r="BJ23" s="4">
        <v>1</v>
      </c>
      <c r="BK23" s="4">
        <v>6</v>
      </c>
    </row>
    <row r="24" spans="1:63" s="1" customFormat="1" ht="9.9" customHeight="1" x14ac:dyDescent="0.2">
      <c r="A24" s="6" t="s">
        <v>17</v>
      </c>
      <c r="B24" s="10"/>
      <c r="C24" s="4">
        <v>21</v>
      </c>
      <c r="D24" s="4">
        <v>71</v>
      </c>
      <c r="E24" s="4">
        <v>21</v>
      </c>
      <c r="F24" s="4">
        <v>44535</v>
      </c>
      <c r="G24" s="4">
        <v>187</v>
      </c>
      <c r="H24" s="4">
        <v>163</v>
      </c>
      <c r="I24" s="4">
        <v>16</v>
      </c>
      <c r="J24" s="4">
        <v>27</v>
      </c>
      <c r="K24" s="4">
        <v>12</v>
      </c>
      <c r="L24" s="4">
        <v>8</v>
      </c>
      <c r="M24" s="4">
        <v>150</v>
      </c>
      <c r="N24" s="4">
        <v>4364</v>
      </c>
      <c r="O24" s="4">
        <v>119</v>
      </c>
      <c r="P24" s="4">
        <v>82</v>
      </c>
      <c r="Q24" s="4">
        <v>11472</v>
      </c>
      <c r="R24" s="4">
        <v>27</v>
      </c>
      <c r="S24" s="4">
        <v>30</v>
      </c>
      <c r="T24" s="4">
        <v>38</v>
      </c>
      <c r="U24" s="4">
        <v>46715</v>
      </c>
      <c r="V24" s="4">
        <v>428</v>
      </c>
      <c r="W24" s="4">
        <v>1797</v>
      </c>
      <c r="X24" s="4">
        <v>522</v>
      </c>
      <c r="Y24" s="4">
        <v>849</v>
      </c>
      <c r="Z24" s="4">
        <v>267</v>
      </c>
      <c r="AA24" s="4">
        <v>57</v>
      </c>
      <c r="AB24" s="4">
        <v>15313</v>
      </c>
      <c r="AC24" s="4">
        <v>46</v>
      </c>
      <c r="AD24" s="4">
        <v>242</v>
      </c>
      <c r="AE24" s="4">
        <v>40</v>
      </c>
      <c r="AF24" s="4">
        <v>31033</v>
      </c>
      <c r="AG24" s="4">
        <v>57</v>
      </c>
      <c r="AH24" s="4">
        <v>100</v>
      </c>
      <c r="AI24" s="4">
        <v>231</v>
      </c>
      <c r="AJ24" s="4">
        <v>126</v>
      </c>
      <c r="AK24" s="4">
        <v>488</v>
      </c>
      <c r="AL24" s="4">
        <v>90</v>
      </c>
      <c r="AM24" s="4">
        <v>258</v>
      </c>
      <c r="AN24" s="4">
        <v>799</v>
      </c>
      <c r="AO24" s="4">
        <v>49</v>
      </c>
      <c r="AP24" s="4">
        <v>98</v>
      </c>
      <c r="AQ24" s="4">
        <v>130</v>
      </c>
      <c r="AR24" s="4">
        <v>44</v>
      </c>
      <c r="AS24" s="4">
        <v>7</v>
      </c>
      <c r="AT24" s="4">
        <v>7</v>
      </c>
      <c r="AU24" s="4">
        <v>10</v>
      </c>
      <c r="AV24" s="4">
        <v>33</v>
      </c>
      <c r="AW24" s="4">
        <v>129</v>
      </c>
      <c r="AX24" s="4">
        <v>89</v>
      </c>
      <c r="AY24" s="4">
        <v>5</v>
      </c>
      <c r="AZ24" s="4">
        <v>11</v>
      </c>
      <c r="BA24" s="4">
        <v>34</v>
      </c>
      <c r="BB24" s="4">
        <v>108</v>
      </c>
      <c r="BC24" s="4">
        <v>57</v>
      </c>
      <c r="BD24" s="4">
        <v>54</v>
      </c>
      <c r="BE24" s="4">
        <v>11</v>
      </c>
      <c r="BF24" s="4">
        <v>1</v>
      </c>
      <c r="BG24" s="4">
        <v>7</v>
      </c>
      <c r="BH24" s="4">
        <v>58</v>
      </c>
      <c r="BI24" s="4">
        <v>83</v>
      </c>
      <c r="BJ24" s="4">
        <v>55</v>
      </c>
      <c r="BK24" s="4">
        <v>69</v>
      </c>
    </row>
    <row r="25" spans="1:63" s="7" customFormat="1" ht="9.9" customHeight="1" x14ac:dyDescent="0.2">
      <c r="B25" s="11" t="s">
        <v>18</v>
      </c>
      <c r="C25" s="8">
        <f t="shared" ref="C25:AH25" si="2">C24/ 162557</f>
        <v>1.2918545494811052E-4</v>
      </c>
      <c r="D25" s="8">
        <f t="shared" si="2"/>
        <v>4.3676987149123079E-4</v>
      </c>
      <c r="E25" s="8">
        <f t="shared" si="2"/>
        <v>1.2918545494811052E-4</v>
      </c>
      <c r="F25" s="8">
        <f t="shared" si="2"/>
        <v>0.27396543981495719</v>
      </c>
      <c r="G25" s="8">
        <f t="shared" si="2"/>
        <v>1.1503657178712698E-3</v>
      </c>
      <c r="H25" s="8">
        <f t="shared" si="2"/>
        <v>1.002725197930572E-3</v>
      </c>
      <c r="I25" s="8">
        <f t="shared" si="2"/>
        <v>9.8427013293798487E-5</v>
      </c>
      <c r="J25" s="8">
        <f t="shared" si="2"/>
        <v>1.6609558493328494E-4</v>
      </c>
      <c r="K25" s="8">
        <f t="shared" si="2"/>
        <v>7.3820259970348859E-5</v>
      </c>
      <c r="L25" s="8">
        <f t="shared" si="2"/>
        <v>4.9213506646899244E-5</v>
      </c>
      <c r="M25" s="8">
        <f t="shared" si="2"/>
        <v>9.2275324962936081E-4</v>
      </c>
      <c r="N25" s="8">
        <f t="shared" si="2"/>
        <v>2.6845967875883538E-2</v>
      </c>
      <c r="O25" s="8">
        <f t="shared" si="2"/>
        <v>7.3205091137262617E-4</v>
      </c>
      <c r="P25" s="8">
        <f t="shared" si="2"/>
        <v>5.0443844313071719E-4</v>
      </c>
      <c r="Q25" s="8">
        <f t="shared" si="2"/>
        <v>7.0572168531653517E-2</v>
      </c>
      <c r="R25" s="8">
        <f t="shared" si="2"/>
        <v>1.6609558493328494E-4</v>
      </c>
      <c r="S25" s="8">
        <f t="shared" si="2"/>
        <v>1.8455064992587217E-4</v>
      </c>
      <c r="T25" s="8">
        <f t="shared" si="2"/>
        <v>2.337641565727714E-4</v>
      </c>
      <c r="U25" s="8">
        <f t="shared" si="2"/>
        <v>0.28737612037623728</v>
      </c>
      <c r="V25" s="8">
        <f t="shared" si="2"/>
        <v>2.6329226056091095E-3</v>
      </c>
      <c r="W25" s="8">
        <f t="shared" si="2"/>
        <v>1.1054583930559742E-2</v>
      </c>
      <c r="X25" s="8">
        <f t="shared" si="2"/>
        <v>3.2111813087101755E-3</v>
      </c>
      <c r="Y25" s="8">
        <f t="shared" si="2"/>
        <v>5.2227833929021821E-3</v>
      </c>
      <c r="Z25" s="8">
        <f t="shared" si="2"/>
        <v>1.6425007843402621E-3</v>
      </c>
      <c r="AA25" s="8">
        <f t="shared" si="2"/>
        <v>3.5064623485915711E-4</v>
      </c>
      <c r="AB25" s="8">
        <f t="shared" si="2"/>
        <v>9.4200803410496012E-2</v>
      </c>
      <c r="AC25" s="8">
        <f t="shared" si="2"/>
        <v>2.8297766321967065E-4</v>
      </c>
      <c r="AD25" s="8">
        <f t="shared" si="2"/>
        <v>1.4887085760687021E-3</v>
      </c>
      <c r="AE25" s="8">
        <f t="shared" si="2"/>
        <v>2.460675332344962E-4</v>
      </c>
      <c r="AF25" s="8">
        <f t="shared" si="2"/>
        <v>0.19090534397165301</v>
      </c>
      <c r="AG25" s="8">
        <f t="shared" si="2"/>
        <v>3.5064623485915711E-4</v>
      </c>
      <c r="AH25" s="8">
        <f t="shared" si="2"/>
        <v>6.1516883308624054E-4</v>
      </c>
      <c r="AI25" s="8">
        <f t="shared" ref="AI25:BK25" si="3">AI24/ 162557</f>
        <v>1.4210400044292156E-3</v>
      </c>
      <c r="AJ25" s="8">
        <f t="shared" si="3"/>
        <v>7.7511272968866301E-4</v>
      </c>
      <c r="AK25" s="8">
        <f t="shared" si="3"/>
        <v>3.0020239054608538E-3</v>
      </c>
      <c r="AL25" s="8">
        <f t="shared" si="3"/>
        <v>5.5365194977761642E-4</v>
      </c>
      <c r="AM25" s="8">
        <f t="shared" si="3"/>
        <v>1.5871355893625006E-3</v>
      </c>
      <c r="AN25" s="8">
        <f t="shared" si="3"/>
        <v>4.9151989763590621E-3</v>
      </c>
      <c r="AO25" s="8">
        <f t="shared" si="3"/>
        <v>3.0143272821225788E-4</v>
      </c>
      <c r="AP25" s="8">
        <f t="shared" si="3"/>
        <v>6.0286545642451576E-4</v>
      </c>
      <c r="AQ25" s="8">
        <f t="shared" si="3"/>
        <v>7.9971948301211268E-4</v>
      </c>
      <c r="AR25" s="8">
        <f t="shared" si="3"/>
        <v>2.7067428655794582E-4</v>
      </c>
      <c r="AS25" s="8">
        <f t="shared" si="3"/>
        <v>4.3061818316036833E-5</v>
      </c>
      <c r="AT25" s="8">
        <f t="shared" si="3"/>
        <v>4.3061818316036833E-5</v>
      </c>
      <c r="AU25" s="8">
        <f t="shared" si="3"/>
        <v>6.1516883308624051E-5</v>
      </c>
      <c r="AV25" s="8">
        <f t="shared" si="3"/>
        <v>2.0300571491845936E-4</v>
      </c>
      <c r="AW25" s="8">
        <f t="shared" si="3"/>
        <v>7.9356779468125029E-4</v>
      </c>
      <c r="AX25" s="8">
        <f t="shared" si="3"/>
        <v>5.4750026144675403E-4</v>
      </c>
      <c r="AY25" s="8">
        <f t="shared" si="3"/>
        <v>3.0758441654312026E-5</v>
      </c>
      <c r="AZ25" s="8">
        <f t="shared" si="3"/>
        <v>6.7668571639486455E-5</v>
      </c>
      <c r="BA25" s="8">
        <f t="shared" si="3"/>
        <v>2.0915740324932178E-4</v>
      </c>
      <c r="BB25" s="8">
        <f t="shared" si="3"/>
        <v>6.6438233973313977E-4</v>
      </c>
      <c r="BC25" s="8">
        <f t="shared" si="3"/>
        <v>3.5064623485915711E-4</v>
      </c>
      <c r="BD25" s="8">
        <f t="shared" si="3"/>
        <v>3.3219116986656988E-4</v>
      </c>
      <c r="BE25" s="8">
        <f t="shared" si="3"/>
        <v>6.7668571639486455E-5</v>
      </c>
      <c r="BF25" s="8">
        <f t="shared" si="3"/>
        <v>6.1516883308624055E-6</v>
      </c>
      <c r="BG25" s="8">
        <f t="shared" si="3"/>
        <v>4.3061818316036833E-5</v>
      </c>
      <c r="BH25" s="8">
        <f t="shared" si="3"/>
        <v>3.567979231900195E-4</v>
      </c>
      <c r="BI25" s="8">
        <f t="shared" si="3"/>
        <v>5.1059013146157958E-4</v>
      </c>
      <c r="BJ25" s="8">
        <f t="shared" si="3"/>
        <v>3.3834285819743227E-4</v>
      </c>
      <c r="BK25" s="8">
        <f t="shared" si="3"/>
        <v>4.2446649482950595E-4</v>
      </c>
    </row>
    <row r="26" spans="1:63" s="1" customFormat="1" ht="5.0999999999999996" customHeight="1" x14ac:dyDescent="0.2">
      <c r="B26" s="1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</row>
    <row r="27" spans="1:63" s="1" customFormat="1" ht="9.9" customHeight="1" x14ac:dyDescent="0.2">
      <c r="A27" s="3" t="s">
        <v>25</v>
      </c>
      <c r="B27" s="1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</row>
    <row r="28" spans="1:63" s="1" customFormat="1" ht="9.9" customHeight="1" x14ac:dyDescent="0.2">
      <c r="B28" s="10" t="s">
        <v>26</v>
      </c>
      <c r="C28" s="4">
        <v>12</v>
      </c>
      <c r="D28" s="4">
        <v>22</v>
      </c>
      <c r="E28" s="4">
        <v>20</v>
      </c>
      <c r="F28" s="4">
        <v>10415</v>
      </c>
      <c r="G28" s="4">
        <v>97</v>
      </c>
      <c r="H28" s="4">
        <v>44</v>
      </c>
      <c r="I28" s="4">
        <v>10</v>
      </c>
      <c r="J28" s="4">
        <v>12</v>
      </c>
      <c r="K28" s="4">
        <v>2</v>
      </c>
      <c r="L28" s="4">
        <v>6</v>
      </c>
      <c r="M28" s="4">
        <v>47</v>
      </c>
      <c r="N28" s="4">
        <v>1692</v>
      </c>
      <c r="O28" s="4">
        <v>40</v>
      </c>
      <c r="P28" s="4">
        <v>41</v>
      </c>
      <c r="Q28" s="4">
        <v>3073</v>
      </c>
      <c r="R28" s="4">
        <v>9</v>
      </c>
      <c r="S28" s="4">
        <v>16</v>
      </c>
      <c r="T28" s="4">
        <v>22</v>
      </c>
      <c r="U28" s="4">
        <v>11748</v>
      </c>
      <c r="V28" s="4">
        <v>179</v>
      </c>
      <c r="W28" s="4">
        <v>469</v>
      </c>
      <c r="X28" s="4">
        <v>147</v>
      </c>
      <c r="Y28" s="4">
        <v>331</v>
      </c>
      <c r="Z28" s="4">
        <v>118</v>
      </c>
      <c r="AA28" s="4">
        <v>19</v>
      </c>
      <c r="AB28" s="4">
        <v>11574</v>
      </c>
      <c r="AC28" s="4">
        <v>14</v>
      </c>
      <c r="AD28" s="4">
        <v>219</v>
      </c>
      <c r="AE28" s="4">
        <v>28</v>
      </c>
      <c r="AF28" s="4">
        <v>19149</v>
      </c>
      <c r="AG28" s="4">
        <v>24</v>
      </c>
      <c r="AH28" s="4">
        <v>99</v>
      </c>
      <c r="AI28" s="4">
        <v>230</v>
      </c>
      <c r="AJ28" s="4">
        <v>93</v>
      </c>
      <c r="AK28" s="4">
        <v>268</v>
      </c>
      <c r="AL28" s="4">
        <v>24</v>
      </c>
      <c r="AM28" s="4">
        <v>143</v>
      </c>
      <c r="AN28" s="4">
        <v>385</v>
      </c>
      <c r="AO28" s="4">
        <v>20</v>
      </c>
      <c r="AP28" s="4">
        <v>51</v>
      </c>
      <c r="AQ28" s="4">
        <v>57</v>
      </c>
      <c r="AR28" s="4">
        <v>24</v>
      </c>
      <c r="AS28" s="4">
        <v>3</v>
      </c>
      <c r="AT28" s="4">
        <v>0</v>
      </c>
      <c r="AU28" s="4">
        <v>10</v>
      </c>
      <c r="AV28" s="4">
        <v>14</v>
      </c>
      <c r="AW28" s="4">
        <v>79</v>
      </c>
      <c r="AX28" s="4">
        <v>50</v>
      </c>
      <c r="AY28" s="4">
        <v>4</v>
      </c>
      <c r="AZ28" s="4">
        <v>2</v>
      </c>
      <c r="BA28" s="4">
        <v>13</v>
      </c>
      <c r="BB28" s="4">
        <v>44</v>
      </c>
      <c r="BC28" s="4">
        <v>21</v>
      </c>
      <c r="BD28" s="4">
        <v>41</v>
      </c>
      <c r="BE28" s="4">
        <v>3</v>
      </c>
      <c r="BF28" s="4">
        <v>3</v>
      </c>
      <c r="BG28" s="4">
        <v>3</v>
      </c>
      <c r="BH28" s="4">
        <v>42</v>
      </c>
      <c r="BI28" s="4">
        <v>34</v>
      </c>
      <c r="BJ28" s="4">
        <v>17</v>
      </c>
      <c r="BK28" s="4">
        <v>16</v>
      </c>
    </row>
    <row r="29" spans="1:63" s="1" customFormat="1" ht="9.9" customHeight="1" x14ac:dyDescent="0.2">
      <c r="B29" s="10" t="s">
        <v>27</v>
      </c>
      <c r="C29" s="4">
        <v>4</v>
      </c>
      <c r="D29" s="4">
        <v>3</v>
      </c>
      <c r="E29" s="4">
        <v>1</v>
      </c>
      <c r="F29" s="4">
        <v>769</v>
      </c>
      <c r="G29" s="4">
        <v>16</v>
      </c>
      <c r="H29" s="4">
        <v>1</v>
      </c>
      <c r="I29" s="4">
        <v>0</v>
      </c>
      <c r="J29" s="4">
        <v>10</v>
      </c>
      <c r="K29" s="4">
        <v>0</v>
      </c>
      <c r="L29" s="4">
        <v>1</v>
      </c>
      <c r="M29" s="4">
        <v>5</v>
      </c>
      <c r="N29" s="4">
        <v>97</v>
      </c>
      <c r="O29" s="4">
        <v>5</v>
      </c>
      <c r="P29" s="4">
        <v>4</v>
      </c>
      <c r="Q29" s="4">
        <v>127</v>
      </c>
      <c r="R29" s="4">
        <v>2</v>
      </c>
      <c r="S29" s="4">
        <v>2</v>
      </c>
      <c r="T29" s="4">
        <v>1</v>
      </c>
      <c r="U29" s="4">
        <v>722</v>
      </c>
      <c r="V29" s="4">
        <v>10</v>
      </c>
      <c r="W29" s="4">
        <v>23</v>
      </c>
      <c r="X29" s="4">
        <v>22</v>
      </c>
      <c r="Y29" s="4">
        <v>22</v>
      </c>
      <c r="Z29" s="4">
        <v>10</v>
      </c>
      <c r="AA29" s="4">
        <v>17</v>
      </c>
      <c r="AB29" s="4">
        <v>1851</v>
      </c>
      <c r="AC29" s="4">
        <v>1</v>
      </c>
      <c r="AD29" s="4">
        <v>25</v>
      </c>
      <c r="AE29" s="4">
        <v>7</v>
      </c>
      <c r="AF29" s="4">
        <v>2508</v>
      </c>
      <c r="AG29" s="4">
        <v>3</v>
      </c>
      <c r="AH29" s="4">
        <v>12</v>
      </c>
      <c r="AI29" s="4">
        <v>37</v>
      </c>
      <c r="AJ29" s="4">
        <v>10</v>
      </c>
      <c r="AK29" s="4">
        <v>38</v>
      </c>
      <c r="AL29" s="4">
        <v>2</v>
      </c>
      <c r="AM29" s="4">
        <v>9</v>
      </c>
      <c r="AN29" s="4">
        <v>31</v>
      </c>
      <c r="AO29" s="4">
        <v>4</v>
      </c>
      <c r="AP29" s="4">
        <v>5</v>
      </c>
      <c r="AQ29" s="4">
        <v>1</v>
      </c>
      <c r="AR29" s="4">
        <v>5</v>
      </c>
      <c r="AS29" s="4">
        <v>0</v>
      </c>
      <c r="AT29" s="4">
        <v>0</v>
      </c>
      <c r="AU29" s="4">
        <v>0</v>
      </c>
      <c r="AV29" s="4">
        <v>1</v>
      </c>
      <c r="AW29" s="4">
        <v>6</v>
      </c>
      <c r="AX29" s="4">
        <v>4</v>
      </c>
      <c r="AY29" s="4">
        <v>0</v>
      </c>
      <c r="AZ29" s="4">
        <v>0</v>
      </c>
      <c r="BA29" s="4">
        <v>0</v>
      </c>
      <c r="BB29" s="4">
        <v>2</v>
      </c>
      <c r="BC29" s="4">
        <v>0</v>
      </c>
      <c r="BD29" s="4">
        <v>3</v>
      </c>
      <c r="BE29" s="4">
        <v>1</v>
      </c>
      <c r="BF29" s="4">
        <v>0</v>
      </c>
      <c r="BG29" s="4">
        <v>0</v>
      </c>
      <c r="BH29" s="4">
        <v>3</v>
      </c>
      <c r="BI29" s="4">
        <v>9</v>
      </c>
      <c r="BJ29" s="4">
        <v>4</v>
      </c>
      <c r="BK29" s="4">
        <v>4</v>
      </c>
    </row>
    <row r="30" spans="1:63" s="1" customFormat="1" ht="9.9" customHeight="1" x14ac:dyDescent="0.2">
      <c r="B30" s="10" t="s">
        <v>12</v>
      </c>
      <c r="C30" s="4">
        <v>1</v>
      </c>
      <c r="D30" s="4">
        <v>1</v>
      </c>
      <c r="E30" s="4">
        <v>0</v>
      </c>
      <c r="F30" s="4">
        <v>745</v>
      </c>
      <c r="G30" s="4">
        <v>6</v>
      </c>
      <c r="H30" s="4">
        <v>3</v>
      </c>
      <c r="I30" s="4">
        <v>0</v>
      </c>
      <c r="J30" s="4">
        <v>1</v>
      </c>
      <c r="K30" s="4">
        <v>3</v>
      </c>
      <c r="L30" s="4">
        <v>0</v>
      </c>
      <c r="M30" s="4">
        <v>3</v>
      </c>
      <c r="N30" s="4">
        <v>95</v>
      </c>
      <c r="O30" s="4">
        <v>4</v>
      </c>
      <c r="P30" s="4">
        <v>0</v>
      </c>
      <c r="Q30" s="4">
        <v>100</v>
      </c>
      <c r="R30" s="4">
        <v>0</v>
      </c>
      <c r="S30" s="4">
        <v>0</v>
      </c>
      <c r="T30" s="4">
        <v>1</v>
      </c>
      <c r="U30" s="4">
        <v>402</v>
      </c>
      <c r="V30" s="4">
        <v>9</v>
      </c>
      <c r="W30" s="4">
        <v>23</v>
      </c>
      <c r="X30" s="4">
        <v>9</v>
      </c>
      <c r="Y30" s="4">
        <v>8</v>
      </c>
      <c r="Z30" s="4">
        <v>2</v>
      </c>
      <c r="AA30" s="4">
        <v>0</v>
      </c>
      <c r="AB30" s="4">
        <v>788</v>
      </c>
      <c r="AC30" s="4">
        <v>1</v>
      </c>
      <c r="AD30" s="4">
        <v>13</v>
      </c>
      <c r="AE30" s="4">
        <v>1</v>
      </c>
      <c r="AF30" s="4">
        <v>1817</v>
      </c>
      <c r="AG30" s="4">
        <v>1</v>
      </c>
      <c r="AH30" s="4">
        <v>5</v>
      </c>
      <c r="AI30" s="4">
        <v>6</v>
      </c>
      <c r="AJ30" s="4">
        <v>7</v>
      </c>
      <c r="AK30" s="4">
        <v>17</v>
      </c>
      <c r="AL30" s="4">
        <v>3</v>
      </c>
      <c r="AM30" s="4">
        <v>4</v>
      </c>
      <c r="AN30" s="4">
        <v>3</v>
      </c>
      <c r="AO30" s="4">
        <v>1</v>
      </c>
      <c r="AP30" s="4">
        <v>3</v>
      </c>
      <c r="AQ30" s="4">
        <v>2</v>
      </c>
      <c r="AR30" s="4">
        <v>0</v>
      </c>
      <c r="AS30" s="4">
        <v>1</v>
      </c>
      <c r="AT30" s="4">
        <v>0</v>
      </c>
      <c r="AU30" s="4">
        <v>0</v>
      </c>
      <c r="AV30" s="4">
        <v>0</v>
      </c>
      <c r="AW30" s="4">
        <v>2</v>
      </c>
      <c r="AX30" s="4">
        <v>4</v>
      </c>
      <c r="AY30" s="4">
        <v>0</v>
      </c>
      <c r="AZ30" s="4">
        <v>0</v>
      </c>
      <c r="BA30" s="4">
        <v>3</v>
      </c>
      <c r="BB30" s="4">
        <v>3</v>
      </c>
      <c r="BC30" s="4">
        <v>2</v>
      </c>
      <c r="BD30" s="4">
        <v>4</v>
      </c>
      <c r="BE30" s="4">
        <v>8</v>
      </c>
      <c r="BF30" s="4">
        <v>0</v>
      </c>
      <c r="BG30" s="4">
        <v>0</v>
      </c>
      <c r="BH30" s="4">
        <v>1</v>
      </c>
      <c r="BI30" s="4">
        <v>0</v>
      </c>
      <c r="BJ30" s="4">
        <v>1</v>
      </c>
      <c r="BK30" s="4">
        <v>2</v>
      </c>
    </row>
    <row r="31" spans="1:63" s="1" customFormat="1" ht="9.9" customHeight="1" x14ac:dyDescent="0.2">
      <c r="B31" s="10" t="s">
        <v>28</v>
      </c>
      <c r="C31" s="4">
        <v>4</v>
      </c>
      <c r="D31" s="4">
        <v>44</v>
      </c>
      <c r="E31" s="4">
        <v>7</v>
      </c>
      <c r="F31" s="4">
        <v>4049</v>
      </c>
      <c r="G31" s="4">
        <v>23</v>
      </c>
      <c r="H31" s="4">
        <v>11</v>
      </c>
      <c r="I31" s="4">
        <v>2</v>
      </c>
      <c r="J31" s="4">
        <v>7</v>
      </c>
      <c r="K31" s="4">
        <v>3</v>
      </c>
      <c r="L31" s="4">
        <v>2</v>
      </c>
      <c r="M31" s="4">
        <v>18</v>
      </c>
      <c r="N31" s="4">
        <v>417</v>
      </c>
      <c r="O31" s="4">
        <v>27</v>
      </c>
      <c r="P31" s="4">
        <v>43</v>
      </c>
      <c r="Q31" s="4">
        <v>619</v>
      </c>
      <c r="R31" s="4">
        <v>41</v>
      </c>
      <c r="S31" s="4">
        <v>31</v>
      </c>
      <c r="T31" s="4">
        <v>1</v>
      </c>
      <c r="U31" s="4">
        <v>2441</v>
      </c>
      <c r="V31" s="4">
        <v>104</v>
      </c>
      <c r="W31" s="4">
        <v>113</v>
      </c>
      <c r="X31" s="4">
        <v>109</v>
      </c>
      <c r="Y31" s="4">
        <v>93</v>
      </c>
      <c r="Z31" s="4">
        <v>35</v>
      </c>
      <c r="AA31" s="4">
        <v>12</v>
      </c>
      <c r="AB31" s="4">
        <v>5100</v>
      </c>
      <c r="AC31" s="4">
        <v>5</v>
      </c>
      <c r="AD31" s="4">
        <v>312</v>
      </c>
      <c r="AE31" s="4">
        <v>19</v>
      </c>
      <c r="AF31" s="4">
        <v>8707</v>
      </c>
      <c r="AG31" s="4">
        <v>8</v>
      </c>
      <c r="AH31" s="4">
        <v>43</v>
      </c>
      <c r="AI31" s="4">
        <v>85</v>
      </c>
      <c r="AJ31" s="4">
        <v>33</v>
      </c>
      <c r="AK31" s="4">
        <v>107</v>
      </c>
      <c r="AL31" s="4">
        <v>26</v>
      </c>
      <c r="AM31" s="4">
        <v>32</v>
      </c>
      <c r="AN31" s="4">
        <v>103</v>
      </c>
      <c r="AO31" s="4">
        <v>9</v>
      </c>
      <c r="AP31" s="4">
        <v>13</v>
      </c>
      <c r="AQ31" s="4">
        <v>18</v>
      </c>
      <c r="AR31" s="4">
        <v>5</v>
      </c>
      <c r="AS31" s="4">
        <v>1</v>
      </c>
      <c r="AT31" s="4">
        <v>5</v>
      </c>
      <c r="AU31" s="4">
        <v>1</v>
      </c>
      <c r="AV31" s="4">
        <v>2</v>
      </c>
      <c r="AW31" s="4">
        <v>12</v>
      </c>
      <c r="AX31" s="4">
        <v>27</v>
      </c>
      <c r="AY31" s="4">
        <v>3</v>
      </c>
      <c r="AZ31" s="4">
        <v>1</v>
      </c>
      <c r="BA31" s="4">
        <v>3</v>
      </c>
      <c r="BB31" s="4">
        <v>21</v>
      </c>
      <c r="BC31" s="4">
        <v>3</v>
      </c>
      <c r="BD31" s="4">
        <v>6</v>
      </c>
      <c r="BE31" s="4">
        <v>4</v>
      </c>
      <c r="BF31" s="4">
        <v>1</v>
      </c>
      <c r="BG31" s="4">
        <v>2</v>
      </c>
      <c r="BH31" s="4">
        <v>26</v>
      </c>
      <c r="BI31" s="4">
        <v>18</v>
      </c>
      <c r="BJ31" s="4">
        <v>8</v>
      </c>
      <c r="BK31" s="4">
        <v>16</v>
      </c>
    </row>
    <row r="32" spans="1:63" s="1" customFormat="1" ht="9.9" customHeight="1" x14ac:dyDescent="0.2">
      <c r="B32" s="10" t="s">
        <v>29</v>
      </c>
      <c r="C32" s="4">
        <v>1</v>
      </c>
      <c r="D32" s="4">
        <v>3</v>
      </c>
      <c r="E32" s="4">
        <v>5</v>
      </c>
      <c r="F32" s="4">
        <v>1537</v>
      </c>
      <c r="G32" s="4">
        <v>25</v>
      </c>
      <c r="H32" s="4">
        <v>8</v>
      </c>
      <c r="I32" s="4">
        <v>0</v>
      </c>
      <c r="J32" s="4">
        <v>8</v>
      </c>
      <c r="K32" s="4">
        <v>1</v>
      </c>
      <c r="L32" s="4">
        <v>2</v>
      </c>
      <c r="M32" s="4">
        <v>8</v>
      </c>
      <c r="N32" s="4">
        <v>355</v>
      </c>
      <c r="O32" s="4">
        <v>12</v>
      </c>
      <c r="P32" s="4">
        <v>16</v>
      </c>
      <c r="Q32" s="4">
        <v>446</v>
      </c>
      <c r="R32" s="4">
        <v>3</v>
      </c>
      <c r="S32" s="4">
        <v>2</v>
      </c>
      <c r="T32" s="4">
        <v>3</v>
      </c>
      <c r="U32" s="4">
        <v>1907</v>
      </c>
      <c r="V32" s="4">
        <v>23</v>
      </c>
      <c r="W32" s="4">
        <v>64</v>
      </c>
      <c r="X32" s="4">
        <v>29</v>
      </c>
      <c r="Y32" s="4">
        <v>65</v>
      </c>
      <c r="Z32" s="4">
        <v>34</v>
      </c>
      <c r="AA32" s="4">
        <v>15</v>
      </c>
      <c r="AB32" s="4">
        <v>5260</v>
      </c>
      <c r="AC32" s="4">
        <v>7</v>
      </c>
      <c r="AD32" s="4">
        <v>55</v>
      </c>
      <c r="AE32" s="4">
        <v>7</v>
      </c>
      <c r="AF32" s="4">
        <v>6246</v>
      </c>
      <c r="AG32" s="4">
        <v>13</v>
      </c>
      <c r="AH32" s="4">
        <v>27</v>
      </c>
      <c r="AI32" s="4">
        <v>71</v>
      </c>
      <c r="AJ32" s="4">
        <v>22</v>
      </c>
      <c r="AK32" s="4">
        <v>75</v>
      </c>
      <c r="AL32" s="4">
        <v>11</v>
      </c>
      <c r="AM32" s="4">
        <v>26</v>
      </c>
      <c r="AN32" s="4">
        <v>51</v>
      </c>
      <c r="AO32" s="4">
        <v>2</v>
      </c>
      <c r="AP32" s="4">
        <v>9</v>
      </c>
      <c r="AQ32" s="4">
        <v>8</v>
      </c>
      <c r="AR32" s="4">
        <v>5</v>
      </c>
      <c r="AS32" s="4">
        <v>1</v>
      </c>
      <c r="AT32" s="4">
        <v>0</v>
      </c>
      <c r="AU32" s="4">
        <v>1</v>
      </c>
      <c r="AV32" s="4">
        <v>3</v>
      </c>
      <c r="AW32" s="4">
        <v>28</v>
      </c>
      <c r="AX32" s="4">
        <v>18</v>
      </c>
      <c r="AY32" s="4">
        <v>1</v>
      </c>
      <c r="AZ32" s="4">
        <v>0</v>
      </c>
      <c r="BA32" s="4">
        <v>3</v>
      </c>
      <c r="BB32" s="4">
        <v>13</v>
      </c>
      <c r="BC32" s="4">
        <v>6</v>
      </c>
      <c r="BD32" s="4">
        <v>11</v>
      </c>
      <c r="BE32" s="4">
        <v>1</v>
      </c>
      <c r="BF32" s="4">
        <v>0</v>
      </c>
      <c r="BG32" s="4">
        <v>1</v>
      </c>
      <c r="BH32" s="4">
        <v>8</v>
      </c>
      <c r="BI32" s="4">
        <v>7</v>
      </c>
      <c r="BJ32" s="4">
        <v>10</v>
      </c>
      <c r="BK32" s="4">
        <v>7</v>
      </c>
    </row>
    <row r="33" spans="1:63" s="1" customFormat="1" ht="9.9" customHeight="1" x14ac:dyDescent="0.2">
      <c r="B33" s="10" t="s">
        <v>30</v>
      </c>
      <c r="C33" s="4">
        <v>2</v>
      </c>
      <c r="D33" s="4">
        <v>11</v>
      </c>
      <c r="E33" s="4">
        <v>4</v>
      </c>
      <c r="F33" s="4">
        <v>3128</v>
      </c>
      <c r="G33" s="4">
        <v>16</v>
      </c>
      <c r="H33" s="4">
        <v>8</v>
      </c>
      <c r="I33" s="4">
        <v>2</v>
      </c>
      <c r="J33" s="4">
        <v>4</v>
      </c>
      <c r="K33" s="4">
        <v>4</v>
      </c>
      <c r="L33" s="4">
        <v>1</v>
      </c>
      <c r="M33" s="4">
        <v>10</v>
      </c>
      <c r="N33" s="4">
        <v>287</v>
      </c>
      <c r="O33" s="4">
        <v>29</v>
      </c>
      <c r="P33" s="4">
        <v>14</v>
      </c>
      <c r="Q33" s="4">
        <v>534</v>
      </c>
      <c r="R33" s="4">
        <v>3</v>
      </c>
      <c r="S33" s="4">
        <v>2</v>
      </c>
      <c r="T33" s="4">
        <v>3</v>
      </c>
      <c r="U33" s="4">
        <v>1978</v>
      </c>
      <c r="V33" s="4">
        <v>45</v>
      </c>
      <c r="W33" s="4">
        <v>121</v>
      </c>
      <c r="X33" s="4">
        <v>53</v>
      </c>
      <c r="Y33" s="4">
        <v>84</v>
      </c>
      <c r="Z33" s="4">
        <v>27</v>
      </c>
      <c r="AA33" s="4">
        <v>13</v>
      </c>
      <c r="AB33" s="4">
        <v>4791</v>
      </c>
      <c r="AC33" s="4">
        <v>14</v>
      </c>
      <c r="AD33" s="4">
        <v>37</v>
      </c>
      <c r="AE33" s="4">
        <v>10</v>
      </c>
      <c r="AF33" s="4">
        <v>5546</v>
      </c>
      <c r="AG33" s="4">
        <v>6</v>
      </c>
      <c r="AH33" s="4">
        <v>22</v>
      </c>
      <c r="AI33" s="4">
        <v>65</v>
      </c>
      <c r="AJ33" s="4">
        <v>16</v>
      </c>
      <c r="AK33" s="4">
        <v>62</v>
      </c>
      <c r="AL33" s="4">
        <v>12</v>
      </c>
      <c r="AM33" s="4">
        <v>29</v>
      </c>
      <c r="AN33" s="4">
        <v>73</v>
      </c>
      <c r="AO33" s="4">
        <v>7</v>
      </c>
      <c r="AP33" s="4">
        <v>10</v>
      </c>
      <c r="AQ33" s="4">
        <v>11</v>
      </c>
      <c r="AR33" s="4">
        <v>4</v>
      </c>
      <c r="AS33" s="4">
        <v>0</v>
      </c>
      <c r="AT33" s="4">
        <v>0</v>
      </c>
      <c r="AU33" s="4">
        <v>0</v>
      </c>
      <c r="AV33" s="4">
        <v>4</v>
      </c>
      <c r="AW33" s="4">
        <v>15</v>
      </c>
      <c r="AX33" s="4">
        <v>18</v>
      </c>
      <c r="AY33" s="4">
        <v>2</v>
      </c>
      <c r="AZ33" s="4">
        <v>1</v>
      </c>
      <c r="BA33" s="4">
        <v>1</v>
      </c>
      <c r="BB33" s="4">
        <v>13</v>
      </c>
      <c r="BC33" s="4">
        <v>14</v>
      </c>
      <c r="BD33" s="4">
        <v>5</v>
      </c>
      <c r="BE33" s="4">
        <v>2</v>
      </c>
      <c r="BF33" s="4">
        <v>1</v>
      </c>
      <c r="BG33" s="4">
        <v>3</v>
      </c>
      <c r="BH33" s="4">
        <v>11</v>
      </c>
      <c r="BI33" s="4">
        <v>12</v>
      </c>
      <c r="BJ33" s="4">
        <v>2</v>
      </c>
      <c r="BK33" s="4">
        <v>12</v>
      </c>
    </row>
    <row r="34" spans="1:63" s="1" customFormat="1" ht="9.9" customHeight="1" x14ac:dyDescent="0.2">
      <c r="A34" s="6" t="s">
        <v>17</v>
      </c>
      <c r="B34" s="10"/>
      <c r="C34" s="4">
        <v>24</v>
      </c>
      <c r="D34" s="4">
        <v>84</v>
      </c>
      <c r="E34" s="4">
        <v>37</v>
      </c>
      <c r="F34" s="4">
        <v>20643</v>
      </c>
      <c r="G34" s="4">
        <v>183</v>
      </c>
      <c r="H34" s="4">
        <v>75</v>
      </c>
      <c r="I34" s="4">
        <v>14</v>
      </c>
      <c r="J34" s="4">
        <v>42</v>
      </c>
      <c r="K34" s="4">
        <v>13</v>
      </c>
      <c r="L34" s="4">
        <v>12</v>
      </c>
      <c r="M34" s="4">
        <v>91</v>
      </c>
      <c r="N34" s="4">
        <v>2943</v>
      </c>
      <c r="O34" s="4">
        <v>117</v>
      </c>
      <c r="P34" s="4">
        <v>118</v>
      </c>
      <c r="Q34" s="4">
        <v>4899</v>
      </c>
      <c r="R34" s="4">
        <v>58</v>
      </c>
      <c r="S34" s="4">
        <v>53</v>
      </c>
      <c r="T34" s="4">
        <v>31</v>
      </c>
      <c r="U34" s="4">
        <v>19198</v>
      </c>
      <c r="V34" s="4">
        <v>370</v>
      </c>
      <c r="W34" s="4">
        <v>813</v>
      </c>
      <c r="X34" s="4">
        <v>369</v>
      </c>
      <c r="Y34" s="4">
        <v>603</v>
      </c>
      <c r="Z34" s="4">
        <v>226</v>
      </c>
      <c r="AA34" s="4">
        <v>76</v>
      </c>
      <c r="AB34" s="4">
        <v>29364</v>
      </c>
      <c r="AC34" s="4">
        <v>42</v>
      </c>
      <c r="AD34" s="4">
        <v>661</v>
      </c>
      <c r="AE34" s="4">
        <v>72</v>
      </c>
      <c r="AF34" s="4">
        <v>43973</v>
      </c>
      <c r="AG34" s="4">
        <v>55</v>
      </c>
      <c r="AH34" s="4">
        <v>208</v>
      </c>
      <c r="AI34" s="4">
        <v>494</v>
      </c>
      <c r="AJ34" s="4">
        <v>181</v>
      </c>
      <c r="AK34" s="4">
        <v>567</v>
      </c>
      <c r="AL34" s="4">
        <v>78</v>
      </c>
      <c r="AM34" s="4">
        <v>243</v>
      </c>
      <c r="AN34" s="4">
        <v>646</v>
      </c>
      <c r="AO34" s="4">
        <v>43</v>
      </c>
      <c r="AP34" s="4">
        <v>91</v>
      </c>
      <c r="AQ34" s="4">
        <v>97</v>
      </c>
      <c r="AR34" s="4">
        <v>43</v>
      </c>
      <c r="AS34" s="4">
        <v>6</v>
      </c>
      <c r="AT34" s="4">
        <v>5</v>
      </c>
      <c r="AU34" s="4">
        <v>12</v>
      </c>
      <c r="AV34" s="4">
        <v>24</v>
      </c>
      <c r="AW34" s="4">
        <v>142</v>
      </c>
      <c r="AX34" s="4">
        <v>121</v>
      </c>
      <c r="AY34" s="4">
        <v>10</v>
      </c>
      <c r="AZ34" s="4">
        <v>4</v>
      </c>
      <c r="BA34" s="4">
        <v>23</v>
      </c>
      <c r="BB34" s="4">
        <v>96</v>
      </c>
      <c r="BC34" s="4">
        <v>46</v>
      </c>
      <c r="BD34" s="4">
        <v>70</v>
      </c>
      <c r="BE34" s="4">
        <v>19</v>
      </c>
      <c r="BF34" s="4">
        <v>5</v>
      </c>
      <c r="BG34" s="4">
        <v>9</v>
      </c>
      <c r="BH34" s="4">
        <v>91</v>
      </c>
      <c r="BI34" s="4">
        <v>80</v>
      </c>
      <c r="BJ34" s="4">
        <v>42</v>
      </c>
      <c r="BK34" s="4">
        <v>57</v>
      </c>
    </row>
    <row r="35" spans="1:63" s="7" customFormat="1" ht="9.9" customHeight="1" x14ac:dyDescent="0.2">
      <c r="B35" s="11" t="s">
        <v>18</v>
      </c>
      <c r="C35" s="8">
        <f t="shared" ref="C35:AH35" si="4">C34/ 128998</f>
        <v>1.8604939611466844E-4</v>
      </c>
      <c r="D35" s="8">
        <f t="shared" si="4"/>
        <v>6.5117288640133958E-4</v>
      </c>
      <c r="E35" s="8">
        <f t="shared" si="4"/>
        <v>2.8682615234344716E-4</v>
      </c>
      <c r="F35" s="8">
        <f t="shared" si="4"/>
        <v>0.16002573683312921</v>
      </c>
      <c r="G35" s="8">
        <f t="shared" si="4"/>
        <v>1.4186266453743469E-3</v>
      </c>
      <c r="H35" s="8">
        <f t="shared" si="4"/>
        <v>5.8140436285833885E-4</v>
      </c>
      <c r="I35" s="8">
        <f t="shared" si="4"/>
        <v>1.0852881440022326E-4</v>
      </c>
      <c r="J35" s="8">
        <f t="shared" si="4"/>
        <v>3.2558644320066979E-4</v>
      </c>
      <c r="K35" s="8">
        <f t="shared" si="4"/>
        <v>1.0077675622877875E-4</v>
      </c>
      <c r="L35" s="8">
        <f t="shared" si="4"/>
        <v>9.3024698057334222E-5</v>
      </c>
      <c r="M35" s="8">
        <f t="shared" si="4"/>
        <v>7.0543729360145115E-4</v>
      </c>
      <c r="N35" s="8">
        <f t="shared" si="4"/>
        <v>2.2814307198561218E-2</v>
      </c>
      <c r="O35" s="8">
        <f t="shared" si="4"/>
        <v>9.069908060590087E-4</v>
      </c>
      <c r="P35" s="8">
        <f t="shared" si="4"/>
        <v>9.1474286423045322E-4</v>
      </c>
      <c r="Q35" s="8">
        <f t="shared" si="4"/>
        <v>3.7977332981906697E-2</v>
      </c>
      <c r="R35" s="8">
        <f t="shared" si="4"/>
        <v>4.4961937394378209E-4</v>
      </c>
      <c r="S35" s="8">
        <f t="shared" si="4"/>
        <v>4.1085908308655946E-4</v>
      </c>
      <c r="T35" s="8">
        <f t="shared" si="4"/>
        <v>2.4031380331478007E-4</v>
      </c>
      <c r="U35" s="8">
        <f t="shared" si="4"/>
        <v>0.14882401277539187</v>
      </c>
      <c r="V35" s="8">
        <f t="shared" si="4"/>
        <v>2.868261523434472E-3</v>
      </c>
      <c r="W35" s="8">
        <f t="shared" si="4"/>
        <v>6.3024232933843937E-3</v>
      </c>
      <c r="X35" s="8">
        <f t="shared" si="4"/>
        <v>2.8605094652630271E-3</v>
      </c>
      <c r="Y35" s="8">
        <f t="shared" si="4"/>
        <v>4.6744910773810445E-3</v>
      </c>
      <c r="Z35" s="8">
        <f t="shared" si="4"/>
        <v>1.7519651467464612E-3</v>
      </c>
      <c r="AA35" s="8">
        <f t="shared" si="4"/>
        <v>5.8915642102978338E-4</v>
      </c>
      <c r="AB35" s="8">
        <f t="shared" si="4"/>
        <v>0.22763143614629683</v>
      </c>
      <c r="AC35" s="8">
        <f t="shared" si="4"/>
        <v>3.2558644320066979E-4</v>
      </c>
      <c r="AD35" s="8">
        <f t="shared" si="4"/>
        <v>5.1241104513248268E-3</v>
      </c>
      <c r="AE35" s="8">
        <f t="shared" si="4"/>
        <v>5.5814818834400539E-4</v>
      </c>
      <c r="AF35" s="8">
        <f t="shared" si="4"/>
        <v>0.34088125397292979</v>
      </c>
      <c r="AG35" s="8">
        <f t="shared" si="4"/>
        <v>4.2636319942944851E-4</v>
      </c>
      <c r="AH35" s="8">
        <f t="shared" si="4"/>
        <v>1.61242809966046E-3</v>
      </c>
      <c r="AI35" s="8">
        <f t="shared" ref="AI35:BK35" si="5">AI34/ 128998</f>
        <v>3.8295167366935922E-3</v>
      </c>
      <c r="AJ35" s="8">
        <f t="shared" si="5"/>
        <v>1.4031225290314579E-3</v>
      </c>
      <c r="AK35" s="8">
        <f t="shared" si="5"/>
        <v>4.395416983209042E-3</v>
      </c>
      <c r="AL35" s="8">
        <f t="shared" si="5"/>
        <v>6.0466053737267243E-4</v>
      </c>
      <c r="AM35" s="8">
        <f t="shared" si="5"/>
        <v>1.883750135661018E-3</v>
      </c>
      <c r="AN35" s="8">
        <f t="shared" si="5"/>
        <v>5.0078295787531592E-3</v>
      </c>
      <c r="AO35" s="8">
        <f t="shared" si="5"/>
        <v>3.3333850137211432E-4</v>
      </c>
      <c r="AP35" s="8">
        <f t="shared" si="5"/>
        <v>7.0543729360145115E-4</v>
      </c>
      <c r="AQ35" s="8">
        <f t="shared" si="5"/>
        <v>7.519496426301183E-4</v>
      </c>
      <c r="AR35" s="8">
        <f t="shared" si="5"/>
        <v>3.3333850137211432E-4</v>
      </c>
      <c r="AS35" s="8">
        <f t="shared" si="5"/>
        <v>4.6512349028667111E-5</v>
      </c>
      <c r="AT35" s="8">
        <f t="shared" si="5"/>
        <v>3.8760290857222593E-5</v>
      </c>
      <c r="AU35" s="8">
        <f t="shared" si="5"/>
        <v>9.3024698057334222E-5</v>
      </c>
      <c r="AV35" s="8">
        <f t="shared" si="5"/>
        <v>1.8604939611466844E-4</v>
      </c>
      <c r="AW35" s="8">
        <f t="shared" si="5"/>
        <v>1.1007922603451217E-3</v>
      </c>
      <c r="AX35" s="8">
        <f t="shared" si="5"/>
        <v>9.3799903874478669E-4</v>
      </c>
      <c r="AY35" s="8">
        <f t="shared" si="5"/>
        <v>7.7520581714445185E-5</v>
      </c>
      <c r="AZ35" s="8">
        <f t="shared" si="5"/>
        <v>3.1008232685778074E-5</v>
      </c>
      <c r="BA35" s="8">
        <f t="shared" si="5"/>
        <v>1.7829733794322392E-4</v>
      </c>
      <c r="BB35" s="8">
        <f t="shared" si="5"/>
        <v>7.4419758445867378E-4</v>
      </c>
      <c r="BC35" s="8">
        <f t="shared" si="5"/>
        <v>3.5659467588644784E-4</v>
      </c>
      <c r="BD35" s="8">
        <f t="shared" si="5"/>
        <v>5.4264407200111634E-4</v>
      </c>
      <c r="BE35" s="8">
        <f t="shared" si="5"/>
        <v>1.4728910525744584E-4</v>
      </c>
      <c r="BF35" s="8">
        <f t="shared" si="5"/>
        <v>3.8760290857222593E-5</v>
      </c>
      <c r="BG35" s="8">
        <f t="shared" si="5"/>
        <v>6.9768523543000673E-5</v>
      </c>
      <c r="BH35" s="8">
        <f t="shared" si="5"/>
        <v>7.0543729360145115E-4</v>
      </c>
      <c r="BI35" s="8">
        <f t="shared" si="5"/>
        <v>6.2016465371556148E-4</v>
      </c>
      <c r="BJ35" s="8">
        <f t="shared" si="5"/>
        <v>3.2558644320066979E-4</v>
      </c>
      <c r="BK35" s="8">
        <f t="shared" si="5"/>
        <v>4.4186731577233756E-4</v>
      </c>
    </row>
    <row r="36" spans="1:63" s="1" customFormat="1" ht="5.0999999999999996" customHeight="1" x14ac:dyDescent="0.2">
      <c r="B36" s="1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</row>
    <row r="37" spans="1:63" s="1" customFormat="1" ht="9.9" customHeight="1" x14ac:dyDescent="0.2">
      <c r="A37" s="3" t="s">
        <v>31</v>
      </c>
      <c r="B37" s="1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</row>
    <row r="38" spans="1:63" s="1" customFormat="1" ht="9.9" customHeight="1" x14ac:dyDescent="0.2">
      <c r="B38" s="10" t="s">
        <v>32</v>
      </c>
      <c r="C38" s="4">
        <v>0</v>
      </c>
      <c r="D38" s="4">
        <v>1</v>
      </c>
      <c r="E38" s="4">
        <v>0</v>
      </c>
      <c r="F38" s="4">
        <v>744</v>
      </c>
      <c r="G38" s="4">
        <v>4</v>
      </c>
      <c r="H38" s="4">
        <v>0</v>
      </c>
      <c r="I38" s="4">
        <v>0</v>
      </c>
      <c r="J38" s="4">
        <v>3</v>
      </c>
      <c r="K38" s="4">
        <v>1</v>
      </c>
      <c r="L38" s="4">
        <v>0</v>
      </c>
      <c r="M38" s="4">
        <v>4</v>
      </c>
      <c r="N38" s="4">
        <v>96</v>
      </c>
      <c r="O38" s="4">
        <v>11</v>
      </c>
      <c r="P38" s="4">
        <v>1</v>
      </c>
      <c r="Q38" s="4">
        <v>124</v>
      </c>
      <c r="R38" s="4">
        <v>0</v>
      </c>
      <c r="S38" s="4">
        <v>0</v>
      </c>
      <c r="T38" s="4">
        <v>0</v>
      </c>
      <c r="U38" s="4">
        <v>352</v>
      </c>
      <c r="V38" s="4">
        <v>3</v>
      </c>
      <c r="W38" s="4">
        <v>22</v>
      </c>
      <c r="X38" s="4">
        <v>32</v>
      </c>
      <c r="Y38" s="4">
        <v>17</v>
      </c>
      <c r="Z38" s="4">
        <v>2</v>
      </c>
      <c r="AA38" s="4">
        <v>1</v>
      </c>
      <c r="AB38" s="4">
        <v>1272</v>
      </c>
      <c r="AC38" s="4">
        <v>2</v>
      </c>
      <c r="AD38" s="4">
        <v>6</v>
      </c>
      <c r="AE38" s="4">
        <v>2</v>
      </c>
      <c r="AF38" s="4">
        <v>1500</v>
      </c>
      <c r="AG38" s="4">
        <v>0</v>
      </c>
      <c r="AH38" s="4">
        <v>1</v>
      </c>
      <c r="AI38" s="4">
        <v>16</v>
      </c>
      <c r="AJ38" s="4">
        <v>2</v>
      </c>
      <c r="AK38" s="4">
        <v>19</v>
      </c>
      <c r="AL38" s="4">
        <v>2</v>
      </c>
      <c r="AM38" s="4">
        <v>4</v>
      </c>
      <c r="AN38" s="4">
        <v>11</v>
      </c>
      <c r="AO38" s="4">
        <v>1</v>
      </c>
      <c r="AP38" s="4">
        <v>1</v>
      </c>
      <c r="AQ38" s="4">
        <v>5</v>
      </c>
      <c r="AR38" s="4">
        <v>2</v>
      </c>
      <c r="AS38" s="4">
        <v>2</v>
      </c>
      <c r="AT38" s="4">
        <v>0</v>
      </c>
      <c r="AU38" s="4">
        <v>0</v>
      </c>
      <c r="AV38" s="4">
        <v>0</v>
      </c>
      <c r="AW38" s="4">
        <v>5</v>
      </c>
      <c r="AX38" s="4">
        <v>3</v>
      </c>
      <c r="AY38" s="4">
        <v>1</v>
      </c>
      <c r="AZ38" s="4">
        <v>0</v>
      </c>
      <c r="BA38" s="4">
        <v>0</v>
      </c>
      <c r="BB38" s="4">
        <v>1</v>
      </c>
      <c r="BC38" s="4">
        <v>2</v>
      </c>
      <c r="BD38" s="4">
        <v>1</v>
      </c>
      <c r="BE38" s="4">
        <v>0</v>
      </c>
      <c r="BF38" s="4">
        <v>0</v>
      </c>
      <c r="BG38" s="4">
        <v>0</v>
      </c>
      <c r="BH38" s="4">
        <v>3</v>
      </c>
      <c r="BI38" s="4">
        <v>2</v>
      </c>
      <c r="BJ38" s="4">
        <v>2</v>
      </c>
      <c r="BK38" s="4">
        <v>3</v>
      </c>
    </row>
    <row r="39" spans="1:63" s="1" customFormat="1" ht="9.9" customHeight="1" x14ac:dyDescent="0.2">
      <c r="B39" s="10" t="s">
        <v>33</v>
      </c>
      <c r="C39" s="4">
        <v>1</v>
      </c>
      <c r="D39" s="4">
        <v>3</v>
      </c>
      <c r="E39" s="4">
        <v>3</v>
      </c>
      <c r="F39" s="4">
        <v>3146</v>
      </c>
      <c r="G39" s="4">
        <v>26</v>
      </c>
      <c r="H39" s="4">
        <v>24</v>
      </c>
      <c r="I39" s="4">
        <v>2</v>
      </c>
      <c r="J39" s="4">
        <v>5</v>
      </c>
      <c r="K39" s="4">
        <v>0</v>
      </c>
      <c r="L39" s="4">
        <v>1</v>
      </c>
      <c r="M39" s="4">
        <v>21</v>
      </c>
      <c r="N39" s="4">
        <v>450</v>
      </c>
      <c r="O39" s="4">
        <v>18</v>
      </c>
      <c r="P39" s="4">
        <v>3</v>
      </c>
      <c r="Q39" s="4">
        <v>1230</v>
      </c>
      <c r="R39" s="4">
        <v>0</v>
      </c>
      <c r="S39" s="4">
        <v>1</v>
      </c>
      <c r="T39" s="4">
        <v>6</v>
      </c>
      <c r="U39" s="4">
        <v>3308</v>
      </c>
      <c r="V39" s="4">
        <v>58</v>
      </c>
      <c r="W39" s="4">
        <v>99</v>
      </c>
      <c r="X39" s="4">
        <v>40</v>
      </c>
      <c r="Y39" s="4">
        <v>80</v>
      </c>
      <c r="Z39" s="4">
        <v>23</v>
      </c>
      <c r="AA39" s="4">
        <v>1</v>
      </c>
      <c r="AB39" s="4">
        <v>3025</v>
      </c>
      <c r="AC39" s="4">
        <v>6</v>
      </c>
      <c r="AD39" s="4">
        <v>34</v>
      </c>
      <c r="AE39" s="4">
        <v>8</v>
      </c>
      <c r="AF39" s="4">
        <v>4761</v>
      </c>
      <c r="AG39" s="4">
        <v>19</v>
      </c>
      <c r="AH39" s="4">
        <v>7</v>
      </c>
      <c r="AI39" s="4">
        <v>24</v>
      </c>
      <c r="AJ39" s="4">
        <v>15</v>
      </c>
      <c r="AK39" s="4">
        <v>99</v>
      </c>
      <c r="AL39" s="4">
        <v>14</v>
      </c>
      <c r="AM39" s="4">
        <v>55</v>
      </c>
      <c r="AN39" s="4">
        <v>63</v>
      </c>
      <c r="AO39" s="4">
        <v>5</v>
      </c>
      <c r="AP39" s="4">
        <v>13</v>
      </c>
      <c r="AQ39" s="4">
        <v>24</v>
      </c>
      <c r="AR39" s="4">
        <v>9</v>
      </c>
      <c r="AS39" s="4">
        <v>1</v>
      </c>
      <c r="AT39" s="4">
        <v>1</v>
      </c>
      <c r="AU39" s="4">
        <v>2</v>
      </c>
      <c r="AV39" s="4">
        <v>1</v>
      </c>
      <c r="AW39" s="4">
        <v>24</v>
      </c>
      <c r="AX39" s="4">
        <v>15</v>
      </c>
      <c r="AY39" s="4">
        <v>1</v>
      </c>
      <c r="AZ39" s="4">
        <v>1</v>
      </c>
      <c r="BA39" s="4">
        <v>3</v>
      </c>
      <c r="BB39" s="4">
        <v>19</v>
      </c>
      <c r="BC39" s="4">
        <v>6</v>
      </c>
      <c r="BD39" s="4">
        <v>16</v>
      </c>
      <c r="BE39" s="4">
        <v>3</v>
      </c>
      <c r="BF39" s="4">
        <v>0</v>
      </c>
      <c r="BG39" s="4">
        <v>0</v>
      </c>
      <c r="BH39" s="4">
        <v>2</v>
      </c>
      <c r="BI39" s="4">
        <v>7</v>
      </c>
      <c r="BJ39" s="4">
        <v>1</v>
      </c>
      <c r="BK39" s="4">
        <v>18</v>
      </c>
    </row>
    <row r="40" spans="1:63" s="1" customFormat="1" ht="9.9" customHeight="1" x14ac:dyDescent="0.2">
      <c r="B40" s="10" t="s">
        <v>34</v>
      </c>
      <c r="C40" s="4">
        <v>1</v>
      </c>
      <c r="D40" s="4">
        <v>10</v>
      </c>
      <c r="E40" s="4">
        <v>4</v>
      </c>
      <c r="F40" s="4">
        <v>13187</v>
      </c>
      <c r="G40" s="4">
        <v>25</v>
      </c>
      <c r="H40" s="4">
        <v>35</v>
      </c>
      <c r="I40" s="4">
        <v>2</v>
      </c>
      <c r="J40" s="4">
        <v>8</v>
      </c>
      <c r="K40" s="4">
        <v>6</v>
      </c>
      <c r="L40" s="4">
        <v>5</v>
      </c>
      <c r="M40" s="4">
        <v>45</v>
      </c>
      <c r="N40" s="4">
        <v>1575</v>
      </c>
      <c r="O40" s="4">
        <v>32</v>
      </c>
      <c r="P40" s="4">
        <v>7</v>
      </c>
      <c r="Q40" s="4">
        <v>3054</v>
      </c>
      <c r="R40" s="4">
        <v>10</v>
      </c>
      <c r="S40" s="4">
        <v>7</v>
      </c>
      <c r="T40" s="4">
        <v>4</v>
      </c>
      <c r="U40" s="4">
        <v>9586</v>
      </c>
      <c r="V40" s="4">
        <v>85</v>
      </c>
      <c r="W40" s="4">
        <v>216</v>
      </c>
      <c r="X40" s="4">
        <v>186</v>
      </c>
      <c r="Y40" s="4">
        <v>200</v>
      </c>
      <c r="Z40" s="4">
        <v>69</v>
      </c>
      <c r="AA40" s="4">
        <v>6</v>
      </c>
      <c r="AB40" s="4">
        <v>3023</v>
      </c>
      <c r="AC40" s="4">
        <v>11</v>
      </c>
      <c r="AD40" s="4">
        <v>50</v>
      </c>
      <c r="AE40" s="4">
        <v>20</v>
      </c>
      <c r="AF40" s="4">
        <v>9524</v>
      </c>
      <c r="AG40" s="4">
        <v>10</v>
      </c>
      <c r="AH40" s="4">
        <v>17</v>
      </c>
      <c r="AI40" s="4">
        <v>55</v>
      </c>
      <c r="AJ40" s="4">
        <v>27</v>
      </c>
      <c r="AK40" s="4">
        <v>70</v>
      </c>
      <c r="AL40" s="4">
        <v>16</v>
      </c>
      <c r="AM40" s="4">
        <v>56</v>
      </c>
      <c r="AN40" s="4">
        <v>126</v>
      </c>
      <c r="AO40" s="4">
        <v>9</v>
      </c>
      <c r="AP40" s="4">
        <v>34</v>
      </c>
      <c r="AQ40" s="4">
        <v>21</v>
      </c>
      <c r="AR40" s="4">
        <v>5</v>
      </c>
      <c r="AS40" s="4">
        <v>0</v>
      </c>
      <c r="AT40" s="4">
        <v>1</v>
      </c>
      <c r="AU40" s="4">
        <v>1</v>
      </c>
      <c r="AV40" s="4">
        <v>0</v>
      </c>
      <c r="AW40" s="4">
        <v>33</v>
      </c>
      <c r="AX40" s="4">
        <v>10</v>
      </c>
      <c r="AY40" s="4">
        <v>1</v>
      </c>
      <c r="AZ40" s="4">
        <v>1</v>
      </c>
      <c r="BA40" s="4">
        <v>8</v>
      </c>
      <c r="BB40" s="4">
        <v>85</v>
      </c>
      <c r="BC40" s="4">
        <v>12</v>
      </c>
      <c r="BD40" s="4">
        <v>10</v>
      </c>
      <c r="BE40" s="4">
        <v>4</v>
      </c>
      <c r="BF40" s="4">
        <v>1</v>
      </c>
      <c r="BG40" s="4">
        <v>1</v>
      </c>
      <c r="BH40" s="4">
        <v>10</v>
      </c>
      <c r="BI40" s="4">
        <v>7</v>
      </c>
      <c r="BJ40" s="4">
        <v>12</v>
      </c>
      <c r="BK40" s="4">
        <v>18</v>
      </c>
    </row>
    <row r="41" spans="1:63" s="1" customFormat="1" ht="9.9" customHeight="1" x14ac:dyDescent="0.2">
      <c r="B41" s="10" t="s">
        <v>23</v>
      </c>
      <c r="C41" s="4">
        <v>0</v>
      </c>
      <c r="D41" s="4">
        <v>10</v>
      </c>
      <c r="E41" s="4">
        <v>0</v>
      </c>
      <c r="F41" s="4">
        <v>3530</v>
      </c>
      <c r="G41" s="4">
        <v>11</v>
      </c>
      <c r="H41" s="4">
        <v>20</v>
      </c>
      <c r="I41" s="4">
        <v>1</v>
      </c>
      <c r="J41" s="4">
        <v>2</v>
      </c>
      <c r="K41" s="4">
        <v>0</v>
      </c>
      <c r="L41" s="4">
        <v>0</v>
      </c>
      <c r="M41" s="4">
        <v>4</v>
      </c>
      <c r="N41" s="4">
        <v>427</v>
      </c>
      <c r="O41" s="4">
        <v>7</v>
      </c>
      <c r="P41" s="4">
        <v>2</v>
      </c>
      <c r="Q41" s="4">
        <v>997</v>
      </c>
      <c r="R41" s="4">
        <v>3</v>
      </c>
      <c r="S41" s="4">
        <v>2</v>
      </c>
      <c r="T41" s="4">
        <v>1</v>
      </c>
      <c r="U41" s="4">
        <v>3129</v>
      </c>
      <c r="V41" s="4">
        <v>22</v>
      </c>
      <c r="W41" s="4">
        <v>41</v>
      </c>
      <c r="X41" s="4">
        <v>42</v>
      </c>
      <c r="Y41" s="4">
        <v>32</v>
      </c>
      <c r="Z41" s="4">
        <v>15</v>
      </c>
      <c r="AA41" s="4">
        <v>6</v>
      </c>
      <c r="AB41" s="4">
        <v>489</v>
      </c>
      <c r="AC41" s="4">
        <v>0</v>
      </c>
      <c r="AD41" s="4">
        <v>3</v>
      </c>
      <c r="AE41" s="4">
        <v>3</v>
      </c>
      <c r="AF41" s="4">
        <v>1695</v>
      </c>
      <c r="AG41" s="4">
        <v>4</v>
      </c>
      <c r="AH41" s="4">
        <v>3</v>
      </c>
      <c r="AI41" s="4">
        <v>7</v>
      </c>
      <c r="AJ41" s="4">
        <v>7</v>
      </c>
      <c r="AK41" s="4">
        <v>29</v>
      </c>
      <c r="AL41" s="4">
        <v>4</v>
      </c>
      <c r="AM41" s="4">
        <v>9</v>
      </c>
      <c r="AN41" s="4">
        <v>31</v>
      </c>
      <c r="AO41" s="4">
        <v>0</v>
      </c>
      <c r="AP41" s="4">
        <v>4</v>
      </c>
      <c r="AQ41" s="4">
        <v>6</v>
      </c>
      <c r="AR41" s="4">
        <v>3</v>
      </c>
      <c r="AS41" s="4">
        <v>1</v>
      </c>
      <c r="AT41" s="4">
        <v>0</v>
      </c>
      <c r="AU41" s="4">
        <v>1</v>
      </c>
      <c r="AV41" s="4">
        <v>4</v>
      </c>
      <c r="AW41" s="4">
        <v>6</v>
      </c>
      <c r="AX41" s="4">
        <v>5</v>
      </c>
      <c r="AY41" s="4">
        <v>0</v>
      </c>
      <c r="AZ41" s="4">
        <v>0</v>
      </c>
      <c r="BA41" s="4">
        <v>2</v>
      </c>
      <c r="BB41" s="4">
        <v>6</v>
      </c>
      <c r="BC41" s="4">
        <v>3</v>
      </c>
      <c r="BD41" s="4">
        <v>4</v>
      </c>
      <c r="BE41" s="4">
        <v>0</v>
      </c>
      <c r="BF41" s="4">
        <v>0</v>
      </c>
      <c r="BG41" s="4">
        <v>0</v>
      </c>
      <c r="BH41" s="4">
        <v>2</v>
      </c>
      <c r="BI41" s="4">
        <v>3</v>
      </c>
      <c r="BJ41" s="4">
        <v>10</v>
      </c>
      <c r="BK41" s="4">
        <v>1</v>
      </c>
    </row>
    <row r="42" spans="1:63" s="1" customFormat="1" ht="9.9" customHeight="1" x14ac:dyDescent="0.2">
      <c r="B42" s="10" t="s">
        <v>35</v>
      </c>
      <c r="C42" s="4">
        <v>12</v>
      </c>
      <c r="D42" s="4">
        <v>75</v>
      </c>
      <c r="E42" s="4">
        <v>4</v>
      </c>
      <c r="F42" s="4">
        <v>20305</v>
      </c>
      <c r="G42" s="4">
        <v>44</v>
      </c>
      <c r="H42" s="4">
        <v>35</v>
      </c>
      <c r="I42" s="4">
        <v>10</v>
      </c>
      <c r="J42" s="4">
        <v>17</v>
      </c>
      <c r="K42" s="4">
        <v>3</v>
      </c>
      <c r="L42" s="4">
        <v>3</v>
      </c>
      <c r="M42" s="4">
        <v>57</v>
      </c>
      <c r="N42" s="4">
        <v>1917</v>
      </c>
      <c r="O42" s="4">
        <v>28</v>
      </c>
      <c r="P42" s="4">
        <v>17</v>
      </c>
      <c r="Q42" s="4">
        <v>3964</v>
      </c>
      <c r="R42" s="4">
        <v>9</v>
      </c>
      <c r="S42" s="4">
        <v>26</v>
      </c>
      <c r="T42" s="4">
        <v>11</v>
      </c>
      <c r="U42" s="4">
        <v>15055</v>
      </c>
      <c r="V42" s="4">
        <v>95</v>
      </c>
      <c r="W42" s="4">
        <v>488</v>
      </c>
      <c r="X42" s="4">
        <v>299</v>
      </c>
      <c r="Y42" s="4">
        <v>553</v>
      </c>
      <c r="Z42" s="4">
        <v>129</v>
      </c>
      <c r="AA42" s="4">
        <v>3</v>
      </c>
      <c r="AB42" s="4">
        <v>4372</v>
      </c>
      <c r="AC42" s="4">
        <v>5</v>
      </c>
      <c r="AD42" s="4">
        <v>83</v>
      </c>
      <c r="AE42" s="4">
        <v>13</v>
      </c>
      <c r="AF42" s="4">
        <v>11610</v>
      </c>
      <c r="AG42" s="4">
        <v>18</v>
      </c>
      <c r="AH42" s="4">
        <v>30</v>
      </c>
      <c r="AI42" s="4">
        <v>98</v>
      </c>
      <c r="AJ42" s="4">
        <v>56</v>
      </c>
      <c r="AK42" s="4">
        <v>235</v>
      </c>
      <c r="AL42" s="4">
        <v>66</v>
      </c>
      <c r="AM42" s="4">
        <v>131</v>
      </c>
      <c r="AN42" s="4">
        <v>496</v>
      </c>
      <c r="AO42" s="4">
        <v>15</v>
      </c>
      <c r="AP42" s="4">
        <v>61</v>
      </c>
      <c r="AQ42" s="4">
        <v>29</v>
      </c>
      <c r="AR42" s="4">
        <v>15</v>
      </c>
      <c r="AS42" s="4">
        <v>2</v>
      </c>
      <c r="AT42" s="4">
        <v>1</v>
      </c>
      <c r="AU42" s="4">
        <v>9</v>
      </c>
      <c r="AV42" s="4">
        <v>4</v>
      </c>
      <c r="AW42" s="4">
        <v>51</v>
      </c>
      <c r="AX42" s="4">
        <v>22</v>
      </c>
      <c r="AY42" s="4">
        <v>4</v>
      </c>
      <c r="AZ42" s="4">
        <v>3</v>
      </c>
      <c r="BA42" s="4">
        <v>19</v>
      </c>
      <c r="BB42" s="4">
        <v>42</v>
      </c>
      <c r="BC42" s="4">
        <v>24</v>
      </c>
      <c r="BD42" s="4">
        <v>19</v>
      </c>
      <c r="BE42" s="4">
        <v>2</v>
      </c>
      <c r="BF42" s="4">
        <v>1</v>
      </c>
      <c r="BG42" s="4">
        <v>7</v>
      </c>
      <c r="BH42" s="4">
        <v>23</v>
      </c>
      <c r="BI42" s="4">
        <v>12</v>
      </c>
      <c r="BJ42" s="4">
        <v>6</v>
      </c>
      <c r="BK42" s="4">
        <v>36</v>
      </c>
    </row>
    <row r="43" spans="1:63" s="1" customFormat="1" ht="9.9" customHeight="1" x14ac:dyDescent="0.2">
      <c r="A43" s="6" t="s">
        <v>17</v>
      </c>
      <c r="B43" s="10"/>
      <c r="C43" s="4">
        <v>14</v>
      </c>
      <c r="D43" s="4">
        <v>99</v>
      </c>
      <c r="E43" s="4">
        <v>11</v>
      </c>
      <c r="F43" s="4">
        <v>40912</v>
      </c>
      <c r="G43" s="4">
        <v>110</v>
      </c>
      <c r="H43" s="4">
        <v>114</v>
      </c>
      <c r="I43" s="4">
        <v>15</v>
      </c>
      <c r="J43" s="4">
        <v>35</v>
      </c>
      <c r="K43" s="4">
        <v>10</v>
      </c>
      <c r="L43" s="4">
        <v>9</v>
      </c>
      <c r="M43" s="4">
        <v>131</v>
      </c>
      <c r="N43" s="4">
        <v>4465</v>
      </c>
      <c r="O43" s="4">
        <v>96</v>
      </c>
      <c r="P43" s="4">
        <v>30</v>
      </c>
      <c r="Q43" s="4">
        <v>9369</v>
      </c>
      <c r="R43" s="4">
        <v>22</v>
      </c>
      <c r="S43" s="4">
        <v>36</v>
      </c>
      <c r="T43" s="4">
        <v>22</v>
      </c>
      <c r="U43" s="4">
        <v>31430</v>
      </c>
      <c r="V43" s="4">
        <v>263</v>
      </c>
      <c r="W43" s="4">
        <v>866</v>
      </c>
      <c r="X43" s="4">
        <v>599</v>
      </c>
      <c r="Y43" s="4">
        <v>882</v>
      </c>
      <c r="Z43" s="4">
        <v>238</v>
      </c>
      <c r="AA43" s="4">
        <v>17</v>
      </c>
      <c r="AB43" s="4">
        <v>12181</v>
      </c>
      <c r="AC43" s="4">
        <v>24</v>
      </c>
      <c r="AD43" s="4">
        <v>176</v>
      </c>
      <c r="AE43" s="4">
        <v>46</v>
      </c>
      <c r="AF43" s="4">
        <v>29090</v>
      </c>
      <c r="AG43" s="4">
        <v>51</v>
      </c>
      <c r="AH43" s="4">
        <v>58</v>
      </c>
      <c r="AI43" s="4">
        <v>200</v>
      </c>
      <c r="AJ43" s="4">
        <v>107</v>
      </c>
      <c r="AK43" s="4">
        <v>452</v>
      </c>
      <c r="AL43" s="4">
        <v>102</v>
      </c>
      <c r="AM43" s="4">
        <v>255</v>
      </c>
      <c r="AN43" s="4">
        <v>727</v>
      </c>
      <c r="AO43" s="4">
        <v>30</v>
      </c>
      <c r="AP43" s="4">
        <v>113</v>
      </c>
      <c r="AQ43" s="4">
        <v>85</v>
      </c>
      <c r="AR43" s="4">
        <v>34</v>
      </c>
      <c r="AS43" s="4">
        <v>6</v>
      </c>
      <c r="AT43" s="4">
        <v>3</v>
      </c>
      <c r="AU43" s="4">
        <v>13</v>
      </c>
      <c r="AV43" s="4">
        <v>9</v>
      </c>
      <c r="AW43" s="4">
        <v>119</v>
      </c>
      <c r="AX43" s="4">
        <v>55</v>
      </c>
      <c r="AY43" s="4">
        <v>7</v>
      </c>
      <c r="AZ43" s="4">
        <v>5</v>
      </c>
      <c r="BA43" s="4">
        <v>32</v>
      </c>
      <c r="BB43" s="4">
        <v>153</v>
      </c>
      <c r="BC43" s="4">
        <v>47</v>
      </c>
      <c r="BD43" s="4">
        <v>50</v>
      </c>
      <c r="BE43" s="4">
        <v>9</v>
      </c>
      <c r="BF43" s="4">
        <v>2</v>
      </c>
      <c r="BG43" s="4">
        <v>8</v>
      </c>
      <c r="BH43" s="4">
        <v>40</v>
      </c>
      <c r="BI43" s="4">
        <v>31</v>
      </c>
      <c r="BJ43" s="4">
        <v>31</v>
      </c>
      <c r="BK43" s="4">
        <v>76</v>
      </c>
    </row>
    <row r="44" spans="1:63" s="7" customFormat="1" ht="9.9" customHeight="1" x14ac:dyDescent="0.2">
      <c r="B44" s="11" t="s">
        <v>18</v>
      </c>
      <c r="C44" s="8">
        <f t="shared" ref="C44:AH44" si="6">C43/ 134502</f>
        <v>1.0408767155878723E-4</v>
      </c>
      <c r="D44" s="8">
        <f t="shared" si="6"/>
        <v>7.3604853459428117E-4</v>
      </c>
      <c r="E44" s="8">
        <f t="shared" si="6"/>
        <v>8.1783170510475679E-5</v>
      </c>
      <c r="F44" s="8">
        <f t="shared" si="6"/>
        <v>0.30417391562950735</v>
      </c>
      <c r="G44" s="8">
        <f t="shared" si="6"/>
        <v>8.1783170510475679E-4</v>
      </c>
      <c r="H44" s="8">
        <f t="shared" si="6"/>
        <v>8.4757103983583893E-4</v>
      </c>
      <c r="I44" s="8">
        <f t="shared" si="6"/>
        <v>1.1152250524155775E-4</v>
      </c>
      <c r="J44" s="8">
        <f t="shared" si="6"/>
        <v>2.6021917889696805E-4</v>
      </c>
      <c r="K44" s="8">
        <f t="shared" si="6"/>
        <v>7.4348336827705159E-5</v>
      </c>
      <c r="L44" s="8">
        <f t="shared" si="6"/>
        <v>6.6913503144934653E-5</v>
      </c>
      <c r="M44" s="8">
        <f t="shared" si="6"/>
        <v>9.739632124429377E-4</v>
      </c>
      <c r="N44" s="8">
        <f t="shared" si="6"/>
        <v>3.3196532393570358E-2</v>
      </c>
      <c r="O44" s="8">
        <f t="shared" si="6"/>
        <v>7.1374403354596959E-4</v>
      </c>
      <c r="P44" s="8">
        <f t="shared" si="6"/>
        <v>2.2304501048311549E-4</v>
      </c>
      <c r="Q44" s="8">
        <f t="shared" si="6"/>
        <v>6.9656956773876968E-2</v>
      </c>
      <c r="R44" s="8">
        <f t="shared" si="6"/>
        <v>1.6356634102095136E-4</v>
      </c>
      <c r="S44" s="8">
        <f t="shared" si="6"/>
        <v>2.6765401257973861E-4</v>
      </c>
      <c r="T44" s="8">
        <f t="shared" si="6"/>
        <v>1.6356634102095136E-4</v>
      </c>
      <c r="U44" s="8">
        <f t="shared" si="6"/>
        <v>0.23367682264947734</v>
      </c>
      <c r="V44" s="8">
        <f t="shared" si="6"/>
        <v>1.9553612585686457E-3</v>
      </c>
      <c r="W44" s="8">
        <f t="shared" si="6"/>
        <v>6.4385659692792674E-3</v>
      </c>
      <c r="X44" s="8">
        <f t="shared" si="6"/>
        <v>4.4534653759795394E-3</v>
      </c>
      <c r="Y44" s="8">
        <f t="shared" si="6"/>
        <v>6.5575233082035955E-3</v>
      </c>
      <c r="Z44" s="8">
        <f t="shared" si="6"/>
        <v>1.7694904164993828E-3</v>
      </c>
      <c r="AA44" s="8">
        <f t="shared" si="6"/>
        <v>1.2639217260709877E-4</v>
      </c>
      <c r="AB44" s="8">
        <f t="shared" si="6"/>
        <v>9.0563709089827665E-2</v>
      </c>
      <c r="AC44" s="8">
        <f t="shared" si="6"/>
        <v>1.784360083864924E-4</v>
      </c>
      <c r="AD44" s="8">
        <f t="shared" si="6"/>
        <v>1.3085307281676109E-3</v>
      </c>
      <c r="AE44" s="8">
        <f t="shared" si="6"/>
        <v>3.4200234940744373E-4</v>
      </c>
      <c r="AF44" s="8">
        <f t="shared" si="6"/>
        <v>0.21627931183179433</v>
      </c>
      <c r="AG44" s="8">
        <f t="shared" si="6"/>
        <v>3.7917651782129632E-4</v>
      </c>
      <c r="AH44" s="8">
        <f t="shared" si="6"/>
        <v>4.3122035360068997E-4</v>
      </c>
      <c r="AI44" s="8">
        <f t="shared" ref="AI44:BK44" si="7">AI43/ 134502</f>
        <v>1.4869667365541032E-3</v>
      </c>
      <c r="AJ44" s="8">
        <f t="shared" si="7"/>
        <v>7.9552720405644522E-4</v>
      </c>
      <c r="AK44" s="8">
        <f t="shared" si="7"/>
        <v>3.3605448246122735E-3</v>
      </c>
      <c r="AL44" s="8">
        <f t="shared" si="7"/>
        <v>7.5835303564259263E-4</v>
      </c>
      <c r="AM44" s="8">
        <f t="shared" si="7"/>
        <v>1.8958825891064817E-3</v>
      </c>
      <c r="AN44" s="8">
        <f t="shared" si="7"/>
        <v>5.4051240873741651E-3</v>
      </c>
      <c r="AO44" s="8">
        <f t="shared" si="7"/>
        <v>2.2304501048311549E-4</v>
      </c>
      <c r="AP44" s="8">
        <f t="shared" si="7"/>
        <v>8.4013620615306837E-4</v>
      </c>
      <c r="AQ44" s="8">
        <f t="shared" si="7"/>
        <v>6.3196086303549386E-4</v>
      </c>
      <c r="AR44" s="8">
        <f t="shared" si="7"/>
        <v>2.5278434521419754E-4</v>
      </c>
      <c r="AS44" s="8">
        <f t="shared" si="7"/>
        <v>4.46090020966231E-5</v>
      </c>
      <c r="AT44" s="8">
        <f t="shared" si="7"/>
        <v>2.230450104831155E-5</v>
      </c>
      <c r="AU44" s="8">
        <f t="shared" si="7"/>
        <v>9.6652837876016719E-5</v>
      </c>
      <c r="AV44" s="8">
        <f t="shared" si="7"/>
        <v>6.6913503144934653E-5</v>
      </c>
      <c r="AW44" s="8">
        <f t="shared" si="7"/>
        <v>8.847452082496914E-4</v>
      </c>
      <c r="AX44" s="8">
        <f t="shared" si="7"/>
        <v>4.089158525523784E-4</v>
      </c>
      <c r="AY44" s="8">
        <f t="shared" si="7"/>
        <v>5.2043835779393613E-5</v>
      </c>
      <c r="AZ44" s="8">
        <f t="shared" si="7"/>
        <v>3.717416841385258E-5</v>
      </c>
      <c r="BA44" s="8">
        <f t="shared" si="7"/>
        <v>2.3791467784865653E-4</v>
      </c>
      <c r="BB44" s="8">
        <f t="shared" si="7"/>
        <v>1.1375295534638891E-3</v>
      </c>
      <c r="BC44" s="8">
        <f t="shared" si="7"/>
        <v>3.4943718309021429E-4</v>
      </c>
      <c r="BD44" s="8">
        <f t="shared" si="7"/>
        <v>3.7174168413852581E-4</v>
      </c>
      <c r="BE44" s="8">
        <f t="shared" si="7"/>
        <v>6.6913503144934653E-5</v>
      </c>
      <c r="BF44" s="8">
        <f t="shared" si="7"/>
        <v>1.4869667365541033E-5</v>
      </c>
      <c r="BG44" s="8">
        <f t="shared" si="7"/>
        <v>5.9478669462164133E-5</v>
      </c>
      <c r="BH44" s="8">
        <f t="shared" si="7"/>
        <v>2.9739334731082064E-4</v>
      </c>
      <c r="BI44" s="8">
        <f t="shared" si="7"/>
        <v>2.30479844165886E-4</v>
      </c>
      <c r="BJ44" s="8">
        <f t="shared" si="7"/>
        <v>2.30479844165886E-4</v>
      </c>
      <c r="BK44" s="8">
        <f t="shared" si="7"/>
        <v>5.6504735989055925E-4</v>
      </c>
    </row>
    <row r="45" spans="1:63" s="1" customFormat="1" ht="5.0999999999999996" customHeight="1" x14ac:dyDescent="0.2">
      <c r="B45" s="12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</row>
    <row r="46" spans="1:63" s="1" customFormat="1" ht="9.9" customHeight="1" x14ac:dyDescent="0.2">
      <c r="A46" s="3" t="s">
        <v>36</v>
      </c>
      <c r="B46" s="12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</row>
    <row r="47" spans="1:63" s="1" customFormat="1" ht="9.9" customHeight="1" x14ac:dyDescent="0.2">
      <c r="B47" s="10" t="s">
        <v>8</v>
      </c>
      <c r="C47" s="4">
        <v>2</v>
      </c>
      <c r="D47" s="4">
        <v>10</v>
      </c>
      <c r="E47" s="4">
        <v>2</v>
      </c>
      <c r="F47" s="4">
        <v>10074</v>
      </c>
      <c r="G47" s="4">
        <v>55</v>
      </c>
      <c r="H47" s="4">
        <v>25</v>
      </c>
      <c r="I47" s="4">
        <v>2</v>
      </c>
      <c r="J47" s="4">
        <v>5</v>
      </c>
      <c r="K47" s="4">
        <v>2</v>
      </c>
      <c r="L47" s="4">
        <v>0</v>
      </c>
      <c r="M47" s="4">
        <v>58</v>
      </c>
      <c r="N47" s="4">
        <v>1831</v>
      </c>
      <c r="O47" s="4">
        <v>8</v>
      </c>
      <c r="P47" s="4">
        <v>9</v>
      </c>
      <c r="Q47" s="4">
        <v>1647</v>
      </c>
      <c r="R47" s="4">
        <v>4</v>
      </c>
      <c r="S47" s="4">
        <v>16</v>
      </c>
      <c r="T47" s="4">
        <v>9</v>
      </c>
      <c r="U47" s="4">
        <v>8011</v>
      </c>
      <c r="V47" s="4">
        <v>95</v>
      </c>
      <c r="W47" s="4">
        <v>312</v>
      </c>
      <c r="X47" s="4">
        <v>194</v>
      </c>
      <c r="Y47" s="4">
        <v>178</v>
      </c>
      <c r="Z47" s="4">
        <v>89</v>
      </c>
      <c r="AA47" s="4">
        <v>6</v>
      </c>
      <c r="AB47" s="4">
        <v>8352</v>
      </c>
      <c r="AC47" s="4">
        <v>7</v>
      </c>
      <c r="AD47" s="4">
        <v>80</v>
      </c>
      <c r="AE47" s="4">
        <v>16</v>
      </c>
      <c r="AF47" s="4">
        <v>24042</v>
      </c>
      <c r="AG47" s="4">
        <v>23</v>
      </c>
      <c r="AH47" s="4">
        <v>35</v>
      </c>
      <c r="AI47" s="4">
        <v>74</v>
      </c>
      <c r="AJ47" s="4">
        <v>90</v>
      </c>
      <c r="AK47" s="4">
        <v>153</v>
      </c>
      <c r="AL47" s="4">
        <v>23</v>
      </c>
      <c r="AM47" s="4">
        <v>115</v>
      </c>
      <c r="AN47" s="4">
        <v>112</v>
      </c>
      <c r="AO47" s="4">
        <v>12</v>
      </c>
      <c r="AP47" s="4">
        <v>37</v>
      </c>
      <c r="AQ47" s="4">
        <v>37</v>
      </c>
      <c r="AR47" s="4">
        <v>7</v>
      </c>
      <c r="AS47" s="4">
        <v>5</v>
      </c>
      <c r="AT47" s="4">
        <v>7</v>
      </c>
      <c r="AU47" s="4">
        <v>8</v>
      </c>
      <c r="AV47" s="4">
        <v>7</v>
      </c>
      <c r="AW47" s="4">
        <v>54</v>
      </c>
      <c r="AX47" s="4">
        <v>32</v>
      </c>
      <c r="AY47" s="4">
        <v>1</v>
      </c>
      <c r="AZ47" s="4">
        <v>2</v>
      </c>
      <c r="BA47" s="4">
        <v>3</v>
      </c>
      <c r="BB47" s="4">
        <v>28</v>
      </c>
      <c r="BC47" s="4">
        <v>15</v>
      </c>
      <c r="BD47" s="4">
        <v>39</v>
      </c>
      <c r="BE47" s="4">
        <v>131</v>
      </c>
      <c r="BF47" s="4">
        <v>4</v>
      </c>
      <c r="BG47" s="4">
        <v>3</v>
      </c>
      <c r="BH47" s="4">
        <v>11</v>
      </c>
      <c r="BI47" s="4">
        <v>11</v>
      </c>
      <c r="BJ47" s="4">
        <v>5</v>
      </c>
      <c r="BK47" s="4">
        <v>15</v>
      </c>
    </row>
    <row r="48" spans="1:63" s="1" customFormat="1" ht="9.9" customHeight="1" x14ac:dyDescent="0.2">
      <c r="B48" s="10" t="s">
        <v>12</v>
      </c>
      <c r="C48" s="4">
        <v>16</v>
      </c>
      <c r="D48" s="4">
        <v>47</v>
      </c>
      <c r="E48" s="4">
        <v>17</v>
      </c>
      <c r="F48" s="4">
        <v>29883</v>
      </c>
      <c r="G48" s="4">
        <v>151</v>
      </c>
      <c r="H48" s="4">
        <v>75</v>
      </c>
      <c r="I48" s="4">
        <v>10</v>
      </c>
      <c r="J48" s="4">
        <v>24</v>
      </c>
      <c r="K48" s="4">
        <v>15</v>
      </c>
      <c r="L48" s="4">
        <v>6</v>
      </c>
      <c r="M48" s="4">
        <v>118</v>
      </c>
      <c r="N48" s="4">
        <v>4750</v>
      </c>
      <c r="O48" s="4">
        <v>54</v>
      </c>
      <c r="P48" s="4">
        <v>18</v>
      </c>
      <c r="Q48" s="4">
        <v>4023</v>
      </c>
      <c r="R48" s="4">
        <v>13</v>
      </c>
      <c r="S48" s="4">
        <v>62</v>
      </c>
      <c r="T48" s="4">
        <v>20</v>
      </c>
      <c r="U48" s="4">
        <v>20370</v>
      </c>
      <c r="V48" s="4">
        <v>284</v>
      </c>
      <c r="W48" s="4">
        <v>719</v>
      </c>
      <c r="X48" s="4">
        <v>380</v>
      </c>
      <c r="Y48" s="4">
        <v>610</v>
      </c>
      <c r="Z48" s="4">
        <v>225</v>
      </c>
      <c r="AA48" s="4">
        <v>24</v>
      </c>
      <c r="AB48" s="4">
        <v>17424</v>
      </c>
      <c r="AC48" s="4">
        <v>18</v>
      </c>
      <c r="AD48" s="4">
        <v>250</v>
      </c>
      <c r="AE48" s="4">
        <v>32</v>
      </c>
      <c r="AF48" s="4">
        <v>54294</v>
      </c>
      <c r="AG48" s="4">
        <v>44</v>
      </c>
      <c r="AH48" s="4">
        <v>114</v>
      </c>
      <c r="AI48" s="4">
        <v>203</v>
      </c>
      <c r="AJ48" s="4">
        <v>168</v>
      </c>
      <c r="AK48" s="4">
        <v>340</v>
      </c>
      <c r="AL48" s="4">
        <v>51</v>
      </c>
      <c r="AM48" s="4">
        <v>234</v>
      </c>
      <c r="AN48" s="4">
        <v>332</v>
      </c>
      <c r="AO48" s="4">
        <v>35</v>
      </c>
      <c r="AP48" s="4">
        <v>103</v>
      </c>
      <c r="AQ48" s="4">
        <v>80</v>
      </c>
      <c r="AR48" s="4">
        <v>23</v>
      </c>
      <c r="AS48" s="4">
        <v>19</v>
      </c>
      <c r="AT48" s="4">
        <v>21</v>
      </c>
      <c r="AU48" s="4">
        <v>15</v>
      </c>
      <c r="AV48" s="4">
        <v>19</v>
      </c>
      <c r="AW48" s="4">
        <v>144</v>
      </c>
      <c r="AX48" s="4">
        <v>64</v>
      </c>
      <c r="AY48" s="4">
        <v>9</v>
      </c>
      <c r="AZ48" s="4">
        <v>12</v>
      </c>
      <c r="BA48" s="4">
        <v>19</v>
      </c>
      <c r="BB48" s="4">
        <v>54</v>
      </c>
      <c r="BC48" s="4">
        <v>24</v>
      </c>
      <c r="BD48" s="4">
        <v>49</v>
      </c>
      <c r="BE48" s="4">
        <v>140</v>
      </c>
      <c r="BF48" s="4">
        <v>7</v>
      </c>
      <c r="BG48" s="4">
        <v>9</v>
      </c>
      <c r="BH48" s="4">
        <v>60</v>
      </c>
      <c r="BI48" s="4">
        <v>39</v>
      </c>
      <c r="BJ48" s="4">
        <v>17</v>
      </c>
      <c r="BK48" s="4">
        <v>39</v>
      </c>
    </row>
    <row r="49" spans="1:63" s="1" customFormat="1" ht="9.9" customHeight="1" x14ac:dyDescent="0.2">
      <c r="A49" s="6" t="s">
        <v>17</v>
      </c>
      <c r="B49" s="10"/>
      <c r="C49" s="4">
        <v>18</v>
      </c>
      <c r="D49" s="4">
        <v>57</v>
      </c>
      <c r="E49" s="4">
        <v>19</v>
      </c>
      <c r="F49" s="4">
        <v>39957</v>
      </c>
      <c r="G49" s="4">
        <v>206</v>
      </c>
      <c r="H49" s="4">
        <v>100</v>
      </c>
      <c r="I49" s="4">
        <v>12</v>
      </c>
      <c r="J49" s="4">
        <v>29</v>
      </c>
      <c r="K49" s="4">
        <v>17</v>
      </c>
      <c r="L49" s="4">
        <v>6</v>
      </c>
      <c r="M49" s="4">
        <v>176</v>
      </c>
      <c r="N49" s="4">
        <v>6581</v>
      </c>
      <c r="O49" s="4">
        <v>62</v>
      </c>
      <c r="P49" s="4">
        <v>27</v>
      </c>
      <c r="Q49" s="4">
        <v>5670</v>
      </c>
      <c r="R49" s="4">
        <v>17</v>
      </c>
      <c r="S49" s="4">
        <v>78</v>
      </c>
      <c r="T49" s="4">
        <v>29</v>
      </c>
      <c r="U49" s="4">
        <v>28381</v>
      </c>
      <c r="V49" s="4">
        <v>379</v>
      </c>
      <c r="W49" s="4">
        <v>1031</v>
      </c>
      <c r="X49" s="4">
        <v>574</v>
      </c>
      <c r="Y49" s="4">
        <v>788</v>
      </c>
      <c r="Z49" s="4">
        <v>314</v>
      </c>
      <c r="AA49" s="4">
        <v>30</v>
      </c>
      <c r="AB49" s="4">
        <v>25776</v>
      </c>
      <c r="AC49" s="4">
        <v>25</v>
      </c>
      <c r="AD49" s="4">
        <v>330</v>
      </c>
      <c r="AE49" s="4">
        <v>48</v>
      </c>
      <c r="AF49" s="4">
        <v>78336</v>
      </c>
      <c r="AG49" s="4">
        <v>67</v>
      </c>
      <c r="AH49" s="4">
        <v>149</v>
      </c>
      <c r="AI49" s="4">
        <v>277</v>
      </c>
      <c r="AJ49" s="4">
        <v>258</v>
      </c>
      <c r="AK49" s="4">
        <v>493</v>
      </c>
      <c r="AL49" s="4">
        <v>74</v>
      </c>
      <c r="AM49" s="4">
        <v>349</v>
      </c>
      <c r="AN49" s="4">
        <v>444</v>
      </c>
      <c r="AO49" s="4">
        <v>47</v>
      </c>
      <c r="AP49" s="4">
        <v>140</v>
      </c>
      <c r="AQ49" s="4">
        <v>117</v>
      </c>
      <c r="AR49" s="4">
        <v>30</v>
      </c>
      <c r="AS49" s="4">
        <v>24</v>
      </c>
      <c r="AT49" s="4">
        <v>28</v>
      </c>
      <c r="AU49" s="4">
        <v>23</v>
      </c>
      <c r="AV49" s="4">
        <v>26</v>
      </c>
      <c r="AW49" s="4">
        <v>198</v>
      </c>
      <c r="AX49" s="4">
        <v>96</v>
      </c>
      <c r="AY49" s="4">
        <v>10</v>
      </c>
      <c r="AZ49" s="4">
        <v>14</v>
      </c>
      <c r="BA49" s="4">
        <v>22</v>
      </c>
      <c r="BB49" s="4">
        <v>82</v>
      </c>
      <c r="BC49" s="4">
        <v>39</v>
      </c>
      <c r="BD49" s="4">
        <v>88</v>
      </c>
      <c r="BE49" s="4">
        <v>271</v>
      </c>
      <c r="BF49" s="4">
        <v>11</v>
      </c>
      <c r="BG49" s="4">
        <v>12</v>
      </c>
      <c r="BH49" s="4">
        <v>71</v>
      </c>
      <c r="BI49" s="4">
        <v>50</v>
      </c>
      <c r="BJ49" s="4">
        <v>22</v>
      </c>
      <c r="BK49" s="4">
        <v>54</v>
      </c>
    </row>
    <row r="50" spans="1:63" s="7" customFormat="1" ht="9.9" customHeight="1" x14ac:dyDescent="0.2">
      <c r="B50" s="11" t="s">
        <v>18</v>
      </c>
      <c r="C50" s="8">
        <f t="shared" ref="C50:AH50" si="8">C49/ 192863</f>
        <v>9.3330498851516359E-5</v>
      </c>
      <c r="D50" s="8">
        <f t="shared" si="8"/>
        <v>2.955465796964685E-4</v>
      </c>
      <c r="E50" s="8">
        <f t="shared" si="8"/>
        <v>9.8515526565489496E-5</v>
      </c>
      <c r="F50" s="8">
        <f t="shared" si="8"/>
        <v>0.20717815236722439</v>
      </c>
      <c r="G50" s="8">
        <f t="shared" si="8"/>
        <v>1.0681157090784651E-3</v>
      </c>
      <c r="H50" s="8">
        <f t="shared" si="8"/>
        <v>5.1850277139731311E-4</v>
      </c>
      <c r="I50" s="8">
        <f t="shared" si="8"/>
        <v>6.2220332567677577E-5</v>
      </c>
      <c r="J50" s="8">
        <f t="shared" si="8"/>
        <v>1.503658037052208E-4</v>
      </c>
      <c r="K50" s="8">
        <f t="shared" si="8"/>
        <v>8.8145471137543235E-5</v>
      </c>
      <c r="L50" s="8">
        <f t="shared" si="8"/>
        <v>3.1110166283838788E-5</v>
      </c>
      <c r="M50" s="8">
        <f t="shared" si="8"/>
        <v>9.1256487765927104E-4</v>
      </c>
      <c r="N50" s="8">
        <f t="shared" si="8"/>
        <v>3.4122667385657175E-2</v>
      </c>
      <c r="O50" s="8">
        <f t="shared" si="8"/>
        <v>3.2147171826633414E-4</v>
      </c>
      <c r="P50" s="8">
        <f t="shared" si="8"/>
        <v>1.3999574827727455E-4</v>
      </c>
      <c r="Q50" s="8">
        <f t="shared" si="8"/>
        <v>2.9399107138227652E-2</v>
      </c>
      <c r="R50" s="8">
        <f t="shared" si="8"/>
        <v>8.8145471137543235E-5</v>
      </c>
      <c r="S50" s="8">
        <f t="shared" si="8"/>
        <v>4.0443216168990423E-4</v>
      </c>
      <c r="T50" s="8">
        <f t="shared" si="8"/>
        <v>1.503658037052208E-4</v>
      </c>
      <c r="U50" s="8">
        <f t="shared" si="8"/>
        <v>0.14715627155027144</v>
      </c>
      <c r="V50" s="8">
        <f t="shared" si="8"/>
        <v>1.9651255035958168E-3</v>
      </c>
      <c r="W50" s="8">
        <f t="shared" si="8"/>
        <v>5.3457635731062984E-3</v>
      </c>
      <c r="X50" s="8">
        <f t="shared" si="8"/>
        <v>2.9762059078205774E-3</v>
      </c>
      <c r="Y50" s="8">
        <f t="shared" si="8"/>
        <v>4.0858018386108275E-3</v>
      </c>
      <c r="Z50" s="8">
        <f t="shared" si="8"/>
        <v>1.6280987021875632E-3</v>
      </c>
      <c r="AA50" s="8">
        <f t="shared" si="8"/>
        <v>1.5555083141919395E-4</v>
      </c>
      <c r="AB50" s="8">
        <f t="shared" si="8"/>
        <v>0.13364927435537144</v>
      </c>
      <c r="AC50" s="8">
        <f t="shared" si="8"/>
        <v>1.2962569284932828E-4</v>
      </c>
      <c r="AD50" s="8">
        <f t="shared" si="8"/>
        <v>1.7110591456111332E-3</v>
      </c>
      <c r="AE50" s="8">
        <f t="shared" si="8"/>
        <v>2.4888133027071031E-4</v>
      </c>
      <c r="AF50" s="8">
        <f t="shared" si="8"/>
        <v>0.40617433100179923</v>
      </c>
      <c r="AG50" s="8">
        <f t="shared" si="8"/>
        <v>3.4739685683619979E-4</v>
      </c>
      <c r="AH50" s="8">
        <f t="shared" si="8"/>
        <v>7.7256912938199651E-4</v>
      </c>
      <c r="AI50" s="8">
        <f t="shared" ref="AI50:BK50" si="9">AI49/ 192863</f>
        <v>1.4362526767705574E-3</v>
      </c>
      <c r="AJ50" s="8">
        <f t="shared" si="9"/>
        <v>1.3377371502050679E-3</v>
      </c>
      <c r="AK50" s="8">
        <f t="shared" si="9"/>
        <v>2.5562186629887536E-3</v>
      </c>
      <c r="AL50" s="8">
        <f t="shared" si="9"/>
        <v>3.8369205083401168E-4</v>
      </c>
      <c r="AM50" s="8">
        <f t="shared" si="9"/>
        <v>1.8095746721766227E-3</v>
      </c>
      <c r="AN50" s="8">
        <f t="shared" si="9"/>
        <v>2.3021523050040702E-3</v>
      </c>
      <c r="AO50" s="8">
        <f t="shared" si="9"/>
        <v>2.4369630255673716E-4</v>
      </c>
      <c r="AP50" s="8">
        <f t="shared" si="9"/>
        <v>7.2590387995623837E-4</v>
      </c>
      <c r="AQ50" s="8">
        <f t="shared" si="9"/>
        <v>6.0664824253485634E-4</v>
      </c>
      <c r="AR50" s="8">
        <f t="shared" si="9"/>
        <v>1.5555083141919395E-4</v>
      </c>
      <c r="AS50" s="8">
        <f t="shared" si="9"/>
        <v>1.2444066513535515E-4</v>
      </c>
      <c r="AT50" s="8">
        <f t="shared" si="9"/>
        <v>1.4518077599124767E-4</v>
      </c>
      <c r="AU50" s="8">
        <f t="shared" si="9"/>
        <v>1.1925563742138202E-4</v>
      </c>
      <c r="AV50" s="8">
        <f t="shared" si="9"/>
        <v>1.348107205633014E-4</v>
      </c>
      <c r="AW50" s="8">
        <f t="shared" si="9"/>
        <v>1.0266354873666799E-3</v>
      </c>
      <c r="AX50" s="8">
        <f t="shared" si="9"/>
        <v>4.9776266054142061E-4</v>
      </c>
      <c r="AY50" s="8">
        <f t="shared" si="9"/>
        <v>5.185027713973131E-5</v>
      </c>
      <c r="AZ50" s="8">
        <f t="shared" si="9"/>
        <v>7.2590387995623837E-5</v>
      </c>
      <c r="BA50" s="8">
        <f t="shared" si="9"/>
        <v>1.1407060970740888E-4</v>
      </c>
      <c r="BB50" s="8">
        <f t="shared" si="9"/>
        <v>4.2517227254579678E-4</v>
      </c>
      <c r="BC50" s="8">
        <f t="shared" si="9"/>
        <v>2.0221608084495211E-4</v>
      </c>
      <c r="BD50" s="8">
        <f t="shared" si="9"/>
        <v>4.5628243882963552E-4</v>
      </c>
      <c r="BE50" s="8">
        <f t="shared" si="9"/>
        <v>1.4051425104867185E-3</v>
      </c>
      <c r="BF50" s="8">
        <f t="shared" si="9"/>
        <v>5.703530485370444E-5</v>
      </c>
      <c r="BG50" s="8">
        <f t="shared" si="9"/>
        <v>6.2220332567677577E-5</v>
      </c>
      <c r="BH50" s="8">
        <f t="shared" si="9"/>
        <v>3.6813696769209234E-4</v>
      </c>
      <c r="BI50" s="8">
        <f t="shared" si="9"/>
        <v>2.5925138569865655E-4</v>
      </c>
      <c r="BJ50" s="8">
        <f t="shared" si="9"/>
        <v>1.1407060970740888E-4</v>
      </c>
      <c r="BK50" s="8">
        <f t="shared" si="9"/>
        <v>2.799914965545491E-4</v>
      </c>
    </row>
    <row r="51" spans="1:63" s="1" customFormat="1" ht="5.0999999999999996" customHeight="1" x14ac:dyDescent="0.2">
      <c r="B51" s="12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</row>
    <row r="52" spans="1:63" s="1" customFormat="1" ht="9.9" customHeight="1" x14ac:dyDescent="0.2">
      <c r="A52" s="3" t="s">
        <v>37</v>
      </c>
      <c r="B52" s="12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</row>
    <row r="53" spans="1:63" s="1" customFormat="1" ht="9.9" customHeight="1" x14ac:dyDescent="0.2">
      <c r="B53" s="10" t="s">
        <v>38</v>
      </c>
      <c r="C53" s="4">
        <v>33</v>
      </c>
      <c r="D53" s="4">
        <v>164</v>
      </c>
      <c r="E53" s="4">
        <v>24</v>
      </c>
      <c r="F53" s="4">
        <v>45363</v>
      </c>
      <c r="G53" s="4">
        <v>209</v>
      </c>
      <c r="H53" s="4">
        <v>87</v>
      </c>
      <c r="I53" s="4">
        <v>32</v>
      </c>
      <c r="J53" s="4">
        <v>62</v>
      </c>
      <c r="K53" s="4">
        <v>25</v>
      </c>
      <c r="L53" s="4">
        <v>20</v>
      </c>
      <c r="M53" s="4">
        <v>139</v>
      </c>
      <c r="N53" s="4">
        <v>4475</v>
      </c>
      <c r="O53" s="4">
        <v>190</v>
      </c>
      <c r="P53" s="4">
        <v>21</v>
      </c>
      <c r="Q53" s="4">
        <v>7073</v>
      </c>
      <c r="R53" s="4">
        <v>54</v>
      </c>
      <c r="S53" s="4">
        <v>73</v>
      </c>
      <c r="T53" s="4">
        <v>29</v>
      </c>
      <c r="U53" s="4">
        <v>30765</v>
      </c>
      <c r="V53" s="4">
        <v>253</v>
      </c>
      <c r="W53" s="4">
        <v>1431</v>
      </c>
      <c r="X53" s="4">
        <v>627</v>
      </c>
      <c r="Y53" s="4">
        <v>1246</v>
      </c>
      <c r="Z53" s="4">
        <v>240</v>
      </c>
      <c r="AA53" s="4">
        <v>55</v>
      </c>
      <c r="AB53" s="4">
        <v>8512</v>
      </c>
      <c r="AC53" s="4">
        <v>32</v>
      </c>
      <c r="AD53" s="4">
        <v>345</v>
      </c>
      <c r="AE53" s="4">
        <v>40</v>
      </c>
      <c r="AF53" s="4">
        <v>25961</v>
      </c>
      <c r="AG53" s="4">
        <v>55</v>
      </c>
      <c r="AH53" s="4">
        <v>63</v>
      </c>
      <c r="AI53" s="4">
        <v>220</v>
      </c>
      <c r="AJ53" s="4">
        <v>140</v>
      </c>
      <c r="AK53" s="4">
        <v>279</v>
      </c>
      <c r="AL53" s="4">
        <v>66</v>
      </c>
      <c r="AM53" s="4">
        <v>140</v>
      </c>
      <c r="AN53" s="4">
        <v>1018</v>
      </c>
      <c r="AO53" s="4">
        <v>49</v>
      </c>
      <c r="AP53" s="4">
        <v>119</v>
      </c>
      <c r="AQ53" s="4">
        <v>77</v>
      </c>
      <c r="AR53" s="4">
        <v>24</v>
      </c>
      <c r="AS53" s="4">
        <v>6</v>
      </c>
      <c r="AT53" s="4">
        <v>14</v>
      </c>
      <c r="AU53" s="4">
        <v>12</v>
      </c>
      <c r="AV53" s="4">
        <v>10</v>
      </c>
      <c r="AW53" s="4">
        <v>83</v>
      </c>
      <c r="AX53" s="4">
        <v>40</v>
      </c>
      <c r="AY53" s="4">
        <v>4</v>
      </c>
      <c r="AZ53" s="4">
        <v>9</v>
      </c>
      <c r="BA53" s="4">
        <v>38</v>
      </c>
      <c r="BB53" s="4">
        <v>91</v>
      </c>
      <c r="BC53" s="4">
        <v>32</v>
      </c>
      <c r="BD53" s="4">
        <v>43</v>
      </c>
      <c r="BE53" s="4">
        <v>14</v>
      </c>
      <c r="BF53" s="4">
        <v>9</v>
      </c>
      <c r="BG53" s="4">
        <v>14</v>
      </c>
      <c r="BH53" s="4">
        <v>70</v>
      </c>
      <c r="BI53" s="4">
        <v>32</v>
      </c>
      <c r="BJ53" s="4">
        <v>47</v>
      </c>
      <c r="BK53" s="4">
        <v>58</v>
      </c>
    </row>
    <row r="54" spans="1:63" s="1" customFormat="1" ht="9.9" customHeight="1" x14ac:dyDescent="0.2">
      <c r="A54" s="6" t="s">
        <v>17</v>
      </c>
      <c r="B54" s="10"/>
      <c r="C54" s="4">
        <v>33</v>
      </c>
      <c r="D54" s="4">
        <v>164</v>
      </c>
      <c r="E54" s="4">
        <v>24</v>
      </c>
      <c r="F54" s="4">
        <v>45363</v>
      </c>
      <c r="G54" s="4">
        <v>209</v>
      </c>
      <c r="H54" s="4">
        <v>87</v>
      </c>
      <c r="I54" s="4">
        <v>32</v>
      </c>
      <c r="J54" s="4">
        <v>62</v>
      </c>
      <c r="K54" s="4">
        <v>25</v>
      </c>
      <c r="L54" s="4">
        <v>20</v>
      </c>
      <c r="M54" s="4">
        <v>139</v>
      </c>
      <c r="N54" s="4">
        <v>4475</v>
      </c>
      <c r="O54" s="4">
        <v>190</v>
      </c>
      <c r="P54" s="4">
        <v>21</v>
      </c>
      <c r="Q54" s="4">
        <v>7073</v>
      </c>
      <c r="R54" s="4">
        <v>54</v>
      </c>
      <c r="S54" s="4">
        <v>73</v>
      </c>
      <c r="T54" s="4">
        <v>29</v>
      </c>
      <c r="U54" s="4">
        <v>30765</v>
      </c>
      <c r="V54" s="4">
        <v>253</v>
      </c>
      <c r="W54" s="4">
        <v>1431</v>
      </c>
      <c r="X54" s="4">
        <v>627</v>
      </c>
      <c r="Y54" s="4">
        <v>1246</v>
      </c>
      <c r="Z54" s="4">
        <v>240</v>
      </c>
      <c r="AA54" s="4">
        <v>55</v>
      </c>
      <c r="AB54" s="4">
        <v>8512</v>
      </c>
      <c r="AC54" s="4">
        <v>32</v>
      </c>
      <c r="AD54" s="4">
        <v>345</v>
      </c>
      <c r="AE54" s="4">
        <v>40</v>
      </c>
      <c r="AF54" s="4">
        <v>25961</v>
      </c>
      <c r="AG54" s="4">
        <v>55</v>
      </c>
      <c r="AH54" s="4">
        <v>63</v>
      </c>
      <c r="AI54" s="4">
        <v>220</v>
      </c>
      <c r="AJ54" s="4">
        <v>140</v>
      </c>
      <c r="AK54" s="4">
        <v>279</v>
      </c>
      <c r="AL54" s="4">
        <v>66</v>
      </c>
      <c r="AM54" s="4">
        <v>140</v>
      </c>
      <c r="AN54" s="4">
        <v>1018</v>
      </c>
      <c r="AO54" s="4">
        <v>49</v>
      </c>
      <c r="AP54" s="4">
        <v>119</v>
      </c>
      <c r="AQ54" s="4">
        <v>77</v>
      </c>
      <c r="AR54" s="4">
        <v>24</v>
      </c>
      <c r="AS54" s="4">
        <v>6</v>
      </c>
      <c r="AT54" s="4">
        <v>14</v>
      </c>
      <c r="AU54" s="4">
        <v>12</v>
      </c>
      <c r="AV54" s="4">
        <v>10</v>
      </c>
      <c r="AW54" s="4">
        <v>83</v>
      </c>
      <c r="AX54" s="4">
        <v>40</v>
      </c>
      <c r="AY54" s="4">
        <v>4</v>
      </c>
      <c r="AZ54" s="4">
        <v>9</v>
      </c>
      <c r="BA54" s="4">
        <v>38</v>
      </c>
      <c r="BB54" s="4">
        <v>91</v>
      </c>
      <c r="BC54" s="4">
        <v>32</v>
      </c>
      <c r="BD54" s="4">
        <v>43</v>
      </c>
      <c r="BE54" s="4">
        <v>14</v>
      </c>
      <c r="BF54" s="4">
        <v>9</v>
      </c>
      <c r="BG54" s="4">
        <v>14</v>
      </c>
      <c r="BH54" s="4">
        <v>70</v>
      </c>
      <c r="BI54" s="4">
        <v>32</v>
      </c>
      <c r="BJ54" s="4">
        <v>47</v>
      </c>
      <c r="BK54" s="4">
        <v>58</v>
      </c>
    </row>
    <row r="55" spans="1:63" s="7" customFormat="1" ht="9.9" customHeight="1" x14ac:dyDescent="0.2">
      <c r="B55" s="11" t="s">
        <v>18</v>
      </c>
      <c r="C55" s="8">
        <f t="shared" ref="C55:AH55" si="10">C54/ 130967</f>
        <v>2.5197187077660786E-4</v>
      </c>
      <c r="D55" s="8">
        <f t="shared" si="10"/>
        <v>1.2522238426473844E-3</v>
      </c>
      <c r="E55" s="8">
        <f t="shared" si="10"/>
        <v>1.8325226965571479E-4</v>
      </c>
      <c r="F55" s="8">
        <f t="shared" si="10"/>
        <v>0.34636969618300795</v>
      </c>
      <c r="G55" s="8">
        <f t="shared" si="10"/>
        <v>1.5958218482518497E-3</v>
      </c>
      <c r="H55" s="8">
        <f t="shared" si="10"/>
        <v>6.6428947750196612E-4</v>
      </c>
      <c r="I55" s="8">
        <f t="shared" si="10"/>
        <v>2.4433635954095305E-4</v>
      </c>
      <c r="J55" s="8">
        <f t="shared" si="10"/>
        <v>4.7340169661059655E-4</v>
      </c>
      <c r="K55" s="8">
        <f t="shared" si="10"/>
        <v>1.9088778089136957E-4</v>
      </c>
      <c r="L55" s="8">
        <f t="shared" si="10"/>
        <v>1.5271022471309567E-4</v>
      </c>
      <c r="M55" s="8">
        <f t="shared" si="10"/>
        <v>1.061336061756015E-3</v>
      </c>
      <c r="N55" s="8">
        <f t="shared" si="10"/>
        <v>3.4168912779555152E-2</v>
      </c>
      <c r="O55" s="8">
        <f t="shared" si="10"/>
        <v>1.4507471347744089E-3</v>
      </c>
      <c r="P55" s="8">
        <f t="shared" si="10"/>
        <v>1.6034573594875045E-4</v>
      </c>
      <c r="Q55" s="8">
        <f t="shared" si="10"/>
        <v>5.4005970969786279E-2</v>
      </c>
      <c r="R55" s="8">
        <f t="shared" si="10"/>
        <v>4.1231760672535831E-4</v>
      </c>
      <c r="S55" s="8">
        <f t="shared" si="10"/>
        <v>5.5739232020279915E-4</v>
      </c>
      <c r="T55" s="8">
        <f t="shared" si="10"/>
        <v>2.2142982583398871E-4</v>
      </c>
      <c r="U55" s="8">
        <f t="shared" si="10"/>
        <v>0.2349065031649194</v>
      </c>
      <c r="V55" s="8">
        <f t="shared" si="10"/>
        <v>1.9317843426206601E-3</v>
      </c>
      <c r="W55" s="8">
        <f t="shared" si="10"/>
        <v>1.0926416578221994E-2</v>
      </c>
      <c r="X55" s="8">
        <f t="shared" si="10"/>
        <v>4.7874655447555491E-3</v>
      </c>
      <c r="Y55" s="8">
        <f t="shared" si="10"/>
        <v>9.5138469996258607E-3</v>
      </c>
      <c r="Z55" s="8">
        <f t="shared" si="10"/>
        <v>1.832522696557148E-3</v>
      </c>
      <c r="AA55" s="8">
        <f t="shared" si="10"/>
        <v>4.1995311796101306E-4</v>
      </c>
      <c r="AB55" s="8">
        <f t="shared" si="10"/>
        <v>6.4993471637893513E-2</v>
      </c>
      <c r="AC55" s="8">
        <f t="shared" si="10"/>
        <v>2.4433635954095305E-4</v>
      </c>
      <c r="AD55" s="8">
        <f t="shared" si="10"/>
        <v>2.6342513763009004E-3</v>
      </c>
      <c r="AE55" s="8">
        <f t="shared" si="10"/>
        <v>3.0542044942619134E-4</v>
      </c>
      <c r="AF55" s="8">
        <f t="shared" si="10"/>
        <v>0.19822550718883383</v>
      </c>
      <c r="AG55" s="8">
        <f t="shared" si="10"/>
        <v>4.1995311796101306E-4</v>
      </c>
      <c r="AH55" s="8">
        <f t="shared" si="10"/>
        <v>4.8103720784625135E-4</v>
      </c>
      <c r="AI55" s="8">
        <f t="shared" ref="AI55:BK55" si="11">AI54/ 130967</f>
        <v>1.6798124718440523E-3</v>
      </c>
      <c r="AJ55" s="8">
        <f t="shared" si="11"/>
        <v>1.0689715729916697E-3</v>
      </c>
      <c r="AK55" s="8">
        <f t="shared" si="11"/>
        <v>2.1303076347476847E-3</v>
      </c>
      <c r="AL55" s="8">
        <f t="shared" si="11"/>
        <v>5.0394374155321572E-4</v>
      </c>
      <c r="AM55" s="8">
        <f t="shared" si="11"/>
        <v>1.0689715729916697E-3</v>
      </c>
      <c r="AN55" s="8">
        <f t="shared" si="11"/>
        <v>7.7729504378965695E-3</v>
      </c>
      <c r="AO55" s="8">
        <f t="shared" si="11"/>
        <v>3.7414005054708439E-4</v>
      </c>
      <c r="AP55" s="8">
        <f t="shared" si="11"/>
        <v>9.0862583704291917E-4</v>
      </c>
      <c r="AQ55" s="8">
        <f t="shared" si="11"/>
        <v>5.8793436514541827E-4</v>
      </c>
      <c r="AR55" s="8">
        <f t="shared" si="11"/>
        <v>1.8325226965571479E-4</v>
      </c>
      <c r="AS55" s="8">
        <f t="shared" si="11"/>
        <v>4.5813067413928698E-5</v>
      </c>
      <c r="AT55" s="8">
        <f t="shared" si="11"/>
        <v>1.0689715729916697E-4</v>
      </c>
      <c r="AU55" s="8">
        <f t="shared" si="11"/>
        <v>9.1626134827857395E-5</v>
      </c>
      <c r="AV55" s="8">
        <f t="shared" si="11"/>
        <v>7.6355112356547836E-5</v>
      </c>
      <c r="AW55" s="8">
        <f t="shared" si="11"/>
        <v>6.33747432559347E-4</v>
      </c>
      <c r="AX55" s="8">
        <f t="shared" si="11"/>
        <v>3.0542044942619134E-4</v>
      </c>
      <c r="AY55" s="8">
        <f t="shared" si="11"/>
        <v>3.0542044942619132E-5</v>
      </c>
      <c r="AZ55" s="8">
        <f t="shared" si="11"/>
        <v>6.8719601120893043E-5</v>
      </c>
      <c r="BA55" s="8">
        <f t="shared" si="11"/>
        <v>2.9014942695488178E-4</v>
      </c>
      <c r="BB55" s="8">
        <f t="shared" si="11"/>
        <v>6.9483152244458524E-4</v>
      </c>
      <c r="BC55" s="8">
        <f t="shared" si="11"/>
        <v>2.4433635954095305E-4</v>
      </c>
      <c r="BD55" s="8">
        <f t="shared" si="11"/>
        <v>3.2832698313315566E-4</v>
      </c>
      <c r="BE55" s="8">
        <f t="shared" si="11"/>
        <v>1.0689715729916697E-4</v>
      </c>
      <c r="BF55" s="8">
        <f t="shared" si="11"/>
        <v>6.8719601120893043E-5</v>
      </c>
      <c r="BG55" s="8">
        <f t="shared" si="11"/>
        <v>1.0689715729916697E-4</v>
      </c>
      <c r="BH55" s="8">
        <f t="shared" si="11"/>
        <v>5.3448578649583484E-4</v>
      </c>
      <c r="BI55" s="8">
        <f t="shared" si="11"/>
        <v>2.4433635954095305E-4</v>
      </c>
      <c r="BJ55" s="8">
        <f t="shared" si="11"/>
        <v>3.5886902807577483E-4</v>
      </c>
      <c r="BK55" s="8">
        <f t="shared" si="11"/>
        <v>4.4285965166797743E-4</v>
      </c>
    </row>
    <row r="56" spans="1:63" s="1" customFormat="1" ht="5.0999999999999996" customHeight="1" x14ac:dyDescent="0.2">
      <c r="B56" s="12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</row>
    <row r="57" spans="1:63" s="1" customFormat="1" ht="9.9" customHeight="1" x14ac:dyDescent="0.2">
      <c r="A57" s="3" t="s">
        <v>39</v>
      </c>
      <c r="B57" s="12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</row>
    <row r="58" spans="1:63" s="1" customFormat="1" ht="9.9" customHeight="1" x14ac:dyDescent="0.2">
      <c r="B58" s="10" t="s">
        <v>38</v>
      </c>
      <c r="C58" s="4">
        <v>15</v>
      </c>
      <c r="D58" s="4">
        <v>82</v>
      </c>
      <c r="E58" s="4">
        <v>18</v>
      </c>
      <c r="F58" s="4">
        <v>35594</v>
      </c>
      <c r="G58" s="4">
        <v>176</v>
      </c>
      <c r="H58" s="4">
        <v>63</v>
      </c>
      <c r="I58" s="4">
        <v>25</v>
      </c>
      <c r="J58" s="4">
        <v>29</v>
      </c>
      <c r="K58" s="4">
        <v>19</v>
      </c>
      <c r="L58" s="4">
        <v>7</v>
      </c>
      <c r="M58" s="4">
        <v>135</v>
      </c>
      <c r="N58" s="4">
        <v>4288</v>
      </c>
      <c r="O58" s="4">
        <v>145</v>
      </c>
      <c r="P58" s="4">
        <v>27</v>
      </c>
      <c r="Q58" s="4">
        <v>5544</v>
      </c>
      <c r="R58" s="4">
        <v>25</v>
      </c>
      <c r="S58" s="4">
        <v>87</v>
      </c>
      <c r="T58" s="4">
        <v>37</v>
      </c>
      <c r="U58" s="4">
        <v>24147</v>
      </c>
      <c r="V58" s="4">
        <v>239</v>
      </c>
      <c r="W58" s="4">
        <v>1074</v>
      </c>
      <c r="X58" s="4">
        <v>492</v>
      </c>
      <c r="Y58" s="4">
        <v>1002</v>
      </c>
      <c r="Z58" s="4">
        <v>286</v>
      </c>
      <c r="AA58" s="4">
        <v>57</v>
      </c>
      <c r="AB58" s="4">
        <v>14570</v>
      </c>
      <c r="AC58" s="4">
        <v>33</v>
      </c>
      <c r="AD58" s="4">
        <v>214</v>
      </c>
      <c r="AE58" s="4">
        <v>58</v>
      </c>
      <c r="AF58" s="4">
        <v>46382</v>
      </c>
      <c r="AG58" s="4">
        <v>63</v>
      </c>
      <c r="AH58" s="4">
        <v>78</v>
      </c>
      <c r="AI58" s="4">
        <v>249</v>
      </c>
      <c r="AJ58" s="4">
        <v>146</v>
      </c>
      <c r="AK58" s="4">
        <v>116</v>
      </c>
      <c r="AL58" s="4">
        <v>200</v>
      </c>
      <c r="AM58" s="4">
        <v>149</v>
      </c>
      <c r="AN58" s="4">
        <v>655</v>
      </c>
      <c r="AO58" s="4">
        <v>39</v>
      </c>
      <c r="AP58" s="4">
        <v>104</v>
      </c>
      <c r="AQ58" s="4">
        <v>84</v>
      </c>
      <c r="AR58" s="4">
        <v>41</v>
      </c>
      <c r="AS58" s="4">
        <v>10</v>
      </c>
      <c r="AT58" s="4">
        <v>2</v>
      </c>
      <c r="AU58" s="4">
        <v>16</v>
      </c>
      <c r="AV58" s="4">
        <v>21</v>
      </c>
      <c r="AW58" s="4">
        <v>118</v>
      </c>
      <c r="AX58" s="4">
        <v>51</v>
      </c>
      <c r="AY58" s="4">
        <v>11</v>
      </c>
      <c r="AZ58" s="4">
        <v>10</v>
      </c>
      <c r="BA58" s="4">
        <v>33</v>
      </c>
      <c r="BB58" s="4">
        <v>118</v>
      </c>
      <c r="BC58" s="4">
        <v>19</v>
      </c>
      <c r="BD58" s="4">
        <v>67</v>
      </c>
      <c r="BE58" s="4">
        <v>11</v>
      </c>
      <c r="BF58" s="4">
        <v>10</v>
      </c>
      <c r="BG58" s="4">
        <v>6</v>
      </c>
      <c r="BH58" s="4">
        <v>50</v>
      </c>
      <c r="BI58" s="4">
        <v>37</v>
      </c>
      <c r="BJ58" s="4">
        <v>46</v>
      </c>
      <c r="BK58" s="4">
        <v>62</v>
      </c>
    </row>
    <row r="59" spans="1:63" s="1" customFormat="1" ht="9.9" customHeight="1" x14ac:dyDescent="0.2">
      <c r="A59" s="6" t="s">
        <v>17</v>
      </c>
      <c r="B59" s="10"/>
      <c r="C59" s="4">
        <v>15</v>
      </c>
      <c r="D59" s="4">
        <v>82</v>
      </c>
      <c r="E59" s="4">
        <v>18</v>
      </c>
      <c r="F59" s="4">
        <v>35594</v>
      </c>
      <c r="G59" s="4">
        <v>176</v>
      </c>
      <c r="H59" s="4">
        <v>63</v>
      </c>
      <c r="I59" s="4">
        <v>25</v>
      </c>
      <c r="J59" s="4">
        <v>29</v>
      </c>
      <c r="K59" s="4">
        <v>19</v>
      </c>
      <c r="L59" s="4">
        <v>7</v>
      </c>
      <c r="M59" s="4">
        <v>135</v>
      </c>
      <c r="N59" s="4">
        <v>4288</v>
      </c>
      <c r="O59" s="4">
        <v>145</v>
      </c>
      <c r="P59" s="4">
        <v>27</v>
      </c>
      <c r="Q59" s="4">
        <v>5544</v>
      </c>
      <c r="R59" s="4">
        <v>25</v>
      </c>
      <c r="S59" s="4">
        <v>87</v>
      </c>
      <c r="T59" s="4">
        <v>37</v>
      </c>
      <c r="U59" s="4">
        <v>24147</v>
      </c>
      <c r="V59" s="4">
        <v>239</v>
      </c>
      <c r="W59" s="4">
        <v>1074</v>
      </c>
      <c r="X59" s="4">
        <v>492</v>
      </c>
      <c r="Y59" s="4">
        <v>1002</v>
      </c>
      <c r="Z59" s="4">
        <v>286</v>
      </c>
      <c r="AA59" s="4">
        <v>57</v>
      </c>
      <c r="AB59" s="4">
        <v>14570</v>
      </c>
      <c r="AC59" s="4">
        <v>33</v>
      </c>
      <c r="AD59" s="4">
        <v>214</v>
      </c>
      <c r="AE59" s="4">
        <v>58</v>
      </c>
      <c r="AF59" s="4">
        <v>46382</v>
      </c>
      <c r="AG59" s="4">
        <v>63</v>
      </c>
      <c r="AH59" s="4">
        <v>78</v>
      </c>
      <c r="AI59" s="4">
        <v>249</v>
      </c>
      <c r="AJ59" s="4">
        <v>146</v>
      </c>
      <c r="AK59" s="4">
        <v>116</v>
      </c>
      <c r="AL59" s="4">
        <v>200</v>
      </c>
      <c r="AM59" s="4">
        <v>149</v>
      </c>
      <c r="AN59" s="4">
        <v>655</v>
      </c>
      <c r="AO59" s="4">
        <v>39</v>
      </c>
      <c r="AP59" s="4">
        <v>104</v>
      </c>
      <c r="AQ59" s="4">
        <v>84</v>
      </c>
      <c r="AR59" s="4">
        <v>41</v>
      </c>
      <c r="AS59" s="4">
        <v>10</v>
      </c>
      <c r="AT59" s="4">
        <v>2</v>
      </c>
      <c r="AU59" s="4">
        <v>16</v>
      </c>
      <c r="AV59" s="4">
        <v>21</v>
      </c>
      <c r="AW59" s="4">
        <v>118</v>
      </c>
      <c r="AX59" s="4">
        <v>51</v>
      </c>
      <c r="AY59" s="4">
        <v>11</v>
      </c>
      <c r="AZ59" s="4">
        <v>10</v>
      </c>
      <c r="BA59" s="4">
        <v>33</v>
      </c>
      <c r="BB59" s="4">
        <v>118</v>
      </c>
      <c r="BC59" s="4">
        <v>19</v>
      </c>
      <c r="BD59" s="4">
        <v>67</v>
      </c>
      <c r="BE59" s="4">
        <v>11</v>
      </c>
      <c r="BF59" s="4">
        <v>10</v>
      </c>
      <c r="BG59" s="4">
        <v>6</v>
      </c>
      <c r="BH59" s="4">
        <v>50</v>
      </c>
      <c r="BI59" s="4">
        <v>37</v>
      </c>
      <c r="BJ59" s="4">
        <v>46</v>
      </c>
      <c r="BK59" s="4">
        <v>62</v>
      </c>
    </row>
    <row r="60" spans="1:63" s="7" customFormat="1" ht="9.9" customHeight="1" x14ac:dyDescent="0.2">
      <c r="B60" s="11" t="s">
        <v>18</v>
      </c>
      <c r="C60" s="8">
        <f t="shared" ref="C60:AH60" si="12">C59/ 137818</f>
        <v>1.0883919371925293E-4</v>
      </c>
      <c r="D60" s="8">
        <f t="shared" si="12"/>
        <v>5.9498759233191599E-4</v>
      </c>
      <c r="E60" s="8">
        <f t="shared" si="12"/>
        <v>1.3060703246310353E-4</v>
      </c>
      <c r="F60" s="8">
        <f t="shared" si="12"/>
        <v>0.25826815074953924</v>
      </c>
      <c r="G60" s="8">
        <f t="shared" si="12"/>
        <v>1.2770465396392343E-3</v>
      </c>
      <c r="H60" s="8">
        <f t="shared" si="12"/>
        <v>4.5712461362086229E-4</v>
      </c>
      <c r="I60" s="8">
        <f t="shared" si="12"/>
        <v>1.8139865619875488E-4</v>
      </c>
      <c r="J60" s="8">
        <f t="shared" si="12"/>
        <v>2.1042244119055567E-4</v>
      </c>
      <c r="K60" s="8">
        <f t="shared" si="12"/>
        <v>1.378629787110537E-4</v>
      </c>
      <c r="L60" s="8">
        <f t="shared" si="12"/>
        <v>5.0791623735651367E-5</v>
      </c>
      <c r="M60" s="8">
        <f t="shared" si="12"/>
        <v>9.7955274347327629E-4</v>
      </c>
      <c r="N60" s="8">
        <f t="shared" si="12"/>
        <v>3.1113497511210435E-2</v>
      </c>
      <c r="O60" s="8">
        <f t="shared" si="12"/>
        <v>1.0521122059527783E-3</v>
      </c>
      <c r="P60" s="8">
        <f t="shared" si="12"/>
        <v>1.9591054869465526E-4</v>
      </c>
      <c r="Q60" s="8">
        <f t="shared" si="12"/>
        <v>4.0226965998635879E-2</v>
      </c>
      <c r="R60" s="8">
        <f t="shared" si="12"/>
        <v>1.8139865619875488E-4</v>
      </c>
      <c r="S60" s="8">
        <f t="shared" si="12"/>
        <v>6.3126732357166699E-4</v>
      </c>
      <c r="T60" s="8">
        <f t="shared" si="12"/>
        <v>2.6847001117415723E-4</v>
      </c>
      <c r="U60" s="8">
        <f t="shared" si="12"/>
        <v>0.17520933404925337</v>
      </c>
      <c r="V60" s="8">
        <f t="shared" si="12"/>
        <v>1.7341711532600967E-3</v>
      </c>
      <c r="W60" s="8">
        <f t="shared" si="12"/>
        <v>7.7928862702985099E-3</v>
      </c>
      <c r="X60" s="8">
        <f t="shared" si="12"/>
        <v>3.5699255539914962E-3</v>
      </c>
      <c r="Y60" s="8">
        <f t="shared" si="12"/>
        <v>7.2704581404460953E-3</v>
      </c>
      <c r="Z60" s="8">
        <f t="shared" si="12"/>
        <v>2.0752006269137559E-3</v>
      </c>
      <c r="AA60" s="8">
        <f t="shared" si="12"/>
        <v>4.1358893613316111E-4</v>
      </c>
      <c r="AB60" s="8">
        <f t="shared" si="12"/>
        <v>0.10571913683263434</v>
      </c>
      <c r="AC60" s="8">
        <f t="shared" si="12"/>
        <v>2.3944622618235644E-4</v>
      </c>
      <c r="AD60" s="8">
        <f t="shared" si="12"/>
        <v>1.5527724970613417E-3</v>
      </c>
      <c r="AE60" s="8">
        <f t="shared" si="12"/>
        <v>4.2084488238111135E-4</v>
      </c>
      <c r="AF60" s="8">
        <f t="shared" si="12"/>
        <v>0.33654529887242596</v>
      </c>
      <c r="AG60" s="8">
        <f t="shared" si="12"/>
        <v>4.5712461362086229E-4</v>
      </c>
      <c r="AH60" s="8">
        <f t="shared" si="12"/>
        <v>5.6596380734011517E-4</v>
      </c>
      <c r="AI60" s="8">
        <f t="shared" ref="AI60:BK60" si="13">AI59/ 137818</f>
        <v>1.8067306157395985E-3</v>
      </c>
      <c r="AJ60" s="8">
        <f t="shared" si="13"/>
        <v>1.0593681522007286E-3</v>
      </c>
      <c r="AK60" s="8">
        <f t="shared" si="13"/>
        <v>8.4168976476222269E-4</v>
      </c>
      <c r="AL60" s="8">
        <f t="shared" si="13"/>
        <v>1.451189249590039E-3</v>
      </c>
      <c r="AM60" s="8">
        <f t="shared" si="13"/>
        <v>1.081135990944579E-3</v>
      </c>
      <c r="AN60" s="8">
        <f t="shared" si="13"/>
        <v>4.7526447924073779E-3</v>
      </c>
      <c r="AO60" s="8">
        <f t="shared" si="13"/>
        <v>2.8298190367005759E-4</v>
      </c>
      <c r="AP60" s="8">
        <f t="shared" si="13"/>
        <v>7.5461840978682034E-4</v>
      </c>
      <c r="AQ60" s="8">
        <f t="shared" si="13"/>
        <v>6.0949948482781635E-4</v>
      </c>
      <c r="AR60" s="8">
        <f t="shared" si="13"/>
        <v>2.97493796165958E-4</v>
      </c>
      <c r="AS60" s="8">
        <f t="shared" si="13"/>
        <v>7.2559462479501955E-5</v>
      </c>
      <c r="AT60" s="8">
        <f t="shared" si="13"/>
        <v>1.451189249590039E-5</v>
      </c>
      <c r="AU60" s="8">
        <f t="shared" si="13"/>
        <v>1.1609513996720312E-4</v>
      </c>
      <c r="AV60" s="8">
        <f t="shared" si="13"/>
        <v>1.5237487120695409E-4</v>
      </c>
      <c r="AW60" s="8">
        <f t="shared" si="13"/>
        <v>8.5620165725812305E-4</v>
      </c>
      <c r="AX60" s="8">
        <f t="shared" si="13"/>
        <v>3.7005325864545994E-4</v>
      </c>
      <c r="AY60" s="8">
        <f t="shared" si="13"/>
        <v>7.9815408727452146E-5</v>
      </c>
      <c r="AZ60" s="8">
        <f t="shared" si="13"/>
        <v>7.2559462479501955E-5</v>
      </c>
      <c r="BA60" s="8">
        <f t="shared" si="13"/>
        <v>2.3944622618235644E-4</v>
      </c>
      <c r="BB60" s="8">
        <f t="shared" si="13"/>
        <v>8.5620165725812305E-4</v>
      </c>
      <c r="BC60" s="8">
        <f t="shared" si="13"/>
        <v>1.378629787110537E-4</v>
      </c>
      <c r="BD60" s="8">
        <f t="shared" si="13"/>
        <v>4.8614839861266305E-4</v>
      </c>
      <c r="BE60" s="8">
        <f t="shared" si="13"/>
        <v>7.9815408727452146E-5</v>
      </c>
      <c r="BF60" s="8">
        <f t="shared" si="13"/>
        <v>7.2559462479501955E-5</v>
      </c>
      <c r="BG60" s="8">
        <f t="shared" si="13"/>
        <v>4.3535677487701169E-5</v>
      </c>
      <c r="BH60" s="8">
        <f t="shared" si="13"/>
        <v>3.6279731239750976E-4</v>
      </c>
      <c r="BI60" s="8">
        <f t="shared" si="13"/>
        <v>2.6847001117415723E-4</v>
      </c>
      <c r="BJ60" s="8">
        <f t="shared" si="13"/>
        <v>3.3377352740570899E-4</v>
      </c>
      <c r="BK60" s="8">
        <f t="shared" si="13"/>
        <v>4.4986866737291211E-4</v>
      </c>
    </row>
    <row r="61" spans="1:63" s="1" customFormat="1" ht="5.0999999999999996" customHeight="1" x14ac:dyDescent="0.2">
      <c r="B61" s="1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</row>
    <row r="62" spans="1:63" s="1" customFormat="1" ht="9.9" customHeight="1" x14ac:dyDescent="0.2">
      <c r="A62" s="3" t="s">
        <v>40</v>
      </c>
      <c r="B62" s="12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</row>
    <row r="63" spans="1:63" s="1" customFormat="1" ht="9.9" customHeight="1" x14ac:dyDescent="0.2">
      <c r="B63" s="10" t="s">
        <v>41</v>
      </c>
      <c r="C63" s="4">
        <v>0</v>
      </c>
      <c r="D63" s="4">
        <v>1</v>
      </c>
      <c r="E63" s="4">
        <v>0</v>
      </c>
      <c r="F63" s="4">
        <v>2005</v>
      </c>
      <c r="G63" s="4">
        <v>8</v>
      </c>
      <c r="H63" s="4">
        <v>15</v>
      </c>
      <c r="I63" s="4">
        <v>1</v>
      </c>
      <c r="J63" s="4">
        <v>2</v>
      </c>
      <c r="K63" s="4">
        <v>3</v>
      </c>
      <c r="L63" s="4">
        <v>0</v>
      </c>
      <c r="M63" s="4">
        <v>18</v>
      </c>
      <c r="N63" s="4">
        <v>406</v>
      </c>
      <c r="O63" s="4">
        <v>5</v>
      </c>
      <c r="P63" s="4">
        <v>3</v>
      </c>
      <c r="Q63" s="4">
        <v>356</v>
      </c>
      <c r="R63" s="4">
        <v>2</v>
      </c>
      <c r="S63" s="4">
        <v>2</v>
      </c>
      <c r="T63" s="4">
        <v>1</v>
      </c>
      <c r="U63" s="4">
        <v>1812</v>
      </c>
      <c r="V63" s="4">
        <v>24</v>
      </c>
      <c r="W63" s="4">
        <v>59</v>
      </c>
      <c r="X63" s="4">
        <v>30</v>
      </c>
      <c r="Y63" s="4">
        <v>61</v>
      </c>
      <c r="Z63" s="4">
        <v>16</v>
      </c>
      <c r="AA63" s="4">
        <v>2</v>
      </c>
      <c r="AB63" s="4">
        <v>2284</v>
      </c>
      <c r="AC63" s="4">
        <v>2</v>
      </c>
      <c r="AD63" s="4">
        <v>45</v>
      </c>
      <c r="AE63" s="4">
        <v>3</v>
      </c>
      <c r="AF63" s="4">
        <v>4746</v>
      </c>
      <c r="AG63" s="4">
        <v>10</v>
      </c>
      <c r="AH63" s="4">
        <v>5</v>
      </c>
      <c r="AI63" s="4">
        <v>17</v>
      </c>
      <c r="AJ63" s="4">
        <v>18</v>
      </c>
      <c r="AK63" s="4">
        <v>13</v>
      </c>
      <c r="AL63" s="4">
        <v>44</v>
      </c>
      <c r="AM63" s="4">
        <v>18</v>
      </c>
      <c r="AN63" s="4">
        <v>25</v>
      </c>
      <c r="AO63" s="4">
        <v>4</v>
      </c>
      <c r="AP63" s="4">
        <v>9</v>
      </c>
      <c r="AQ63" s="4">
        <v>7</v>
      </c>
      <c r="AR63" s="4">
        <v>7</v>
      </c>
      <c r="AS63" s="4">
        <v>0</v>
      </c>
      <c r="AT63" s="4">
        <v>0</v>
      </c>
      <c r="AU63" s="4">
        <v>1</v>
      </c>
      <c r="AV63" s="4">
        <v>0</v>
      </c>
      <c r="AW63" s="4">
        <v>20</v>
      </c>
      <c r="AX63" s="4">
        <v>5</v>
      </c>
      <c r="AY63" s="4">
        <v>0</v>
      </c>
      <c r="AZ63" s="4">
        <v>0</v>
      </c>
      <c r="BA63" s="4">
        <v>0</v>
      </c>
      <c r="BB63" s="4">
        <v>12</v>
      </c>
      <c r="BC63" s="4">
        <v>1</v>
      </c>
      <c r="BD63" s="4">
        <v>26</v>
      </c>
      <c r="BE63" s="4">
        <v>1</v>
      </c>
      <c r="BF63" s="4">
        <v>0</v>
      </c>
      <c r="BG63" s="4">
        <v>0</v>
      </c>
      <c r="BH63" s="4">
        <v>2</v>
      </c>
      <c r="BI63" s="4">
        <v>4</v>
      </c>
      <c r="BJ63" s="4">
        <v>1</v>
      </c>
      <c r="BK63" s="4">
        <v>7</v>
      </c>
    </row>
    <row r="64" spans="1:63" s="1" customFormat="1" ht="9.9" customHeight="1" x14ac:dyDescent="0.2">
      <c r="B64" s="10" t="s">
        <v>42</v>
      </c>
      <c r="C64" s="4">
        <v>8</v>
      </c>
      <c r="D64" s="4">
        <v>58</v>
      </c>
      <c r="E64" s="4">
        <v>45</v>
      </c>
      <c r="F64" s="4">
        <v>16166</v>
      </c>
      <c r="G64" s="4">
        <v>110</v>
      </c>
      <c r="H64" s="4">
        <v>41</v>
      </c>
      <c r="I64" s="4">
        <v>14</v>
      </c>
      <c r="J64" s="4">
        <v>18</v>
      </c>
      <c r="K64" s="4">
        <v>10</v>
      </c>
      <c r="L64" s="4">
        <v>3</v>
      </c>
      <c r="M64" s="4">
        <v>74</v>
      </c>
      <c r="N64" s="4">
        <v>2450</v>
      </c>
      <c r="O64" s="4">
        <v>64</v>
      </c>
      <c r="P64" s="4">
        <v>8</v>
      </c>
      <c r="Q64" s="4">
        <v>2384</v>
      </c>
      <c r="R64" s="4">
        <v>28</v>
      </c>
      <c r="S64" s="4">
        <v>43</v>
      </c>
      <c r="T64" s="4">
        <v>16</v>
      </c>
      <c r="U64" s="4">
        <v>14094</v>
      </c>
      <c r="V64" s="4">
        <v>163</v>
      </c>
      <c r="W64" s="4">
        <v>393</v>
      </c>
      <c r="X64" s="4">
        <v>274</v>
      </c>
      <c r="Y64" s="4">
        <v>340</v>
      </c>
      <c r="Z64" s="4">
        <v>53</v>
      </c>
      <c r="AA64" s="4">
        <v>16</v>
      </c>
      <c r="AB64" s="4">
        <v>10945</v>
      </c>
      <c r="AC64" s="4">
        <v>22</v>
      </c>
      <c r="AD64" s="4">
        <v>380</v>
      </c>
      <c r="AE64" s="4">
        <v>28</v>
      </c>
      <c r="AF64" s="4">
        <v>41344</v>
      </c>
      <c r="AG64" s="4">
        <v>42</v>
      </c>
      <c r="AH64" s="4">
        <v>80</v>
      </c>
      <c r="AI64" s="4">
        <v>176</v>
      </c>
      <c r="AJ64" s="4">
        <v>78</v>
      </c>
      <c r="AK64" s="4">
        <v>140</v>
      </c>
      <c r="AL64" s="4">
        <v>188</v>
      </c>
      <c r="AM64" s="4">
        <v>77</v>
      </c>
      <c r="AN64" s="4">
        <v>382</v>
      </c>
      <c r="AO64" s="4">
        <v>19</v>
      </c>
      <c r="AP64" s="4">
        <v>51</v>
      </c>
      <c r="AQ64" s="4">
        <v>40</v>
      </c>
      <c r="AR64" s="4">
        <v>14</v>
      </c>
      <c r="AS64" s="4">
        <v>4</v>
      </c>
      <c r="AT64" s="4">
        <v>3</v>
      </c>
      <c r="AU64" s="4">
        <v>7</v>
      </c>
      <c r="AV64" s="4">
        <v>13</v>
      </c>
      <c r="AW64" s="4">
        <v>36</v>
      </c>
      <c r="AX64" s="4">
        <v>41</v>
      </c>
      <c r="AY64" s="4">
        <v>3</v>
      </c>
      <c r="AZ64" s="4">
        <v>5</v>
      </c>
      <c r="BA64" s="4">
        <v>13</v>
      </c>
      <c r="BB64" s="4">
        <v>54</v>
      </c>
      <c r="BC64" s="4">
        <v>14</v>
      </c>
      <c r="BD64" s="4">
        <v>20</v>
      </c>
      <c r="BE64" s="4">
        <v>4</v>
      </c>
      <c r="BF64" s="4">
        <v>9</v>
      </c>
      <c r="BG64" s="4">
        <v>2</v>
      </c>
      <c r="BH64" s="4">
        <v>35</v>
      </c>
      <c r="BI64" s="4">
        <v>33</v>
      </c>
      <c r="BJ64" s="4">
        <v>7</v>
      </c>
      <c r="BK64" s="4">
        <v>53</v>
      </c>
    </row>
    <row r="65" spans="1:63" s="1" customFormat="1" ht="9.9" customHeight="1" x14ac:dyDescent="0.2">
      <c r="B65" s="10" t="s">
        <v>43</v>
      </c>
      <c r="C65" s="4">
        <v>0</v>
      </c>
      <c r="D65" s="4">
        <v>2</v>
      </c>
      <c r="E65" s="4">
        <v>2</v>
      </c>
      <c r="F65" s="4">
        <v>1110</v>
      </c>
      <c r="G65" s="4">
        <v>11</v>
      </c>
      <c r="H65" s="4">
        <v>3</v>
      </c>
      <c r="I65" s="4">
        <v>1</v>
      </c>
      <c r="J65" s="4">
        <v>3</v>
      </c>
      <c r="K65" s="4">
        <v>4</v>
      </c>
      <c r="L65" s="4">
        <v>0</v>
      </c>
      <c r="M65" s="4">
        <v>15</v>
      </c>
      <c r="N65" s="4">
        <v>173</v>
      </c>
      <c r="O65" s="4">
        <v>8</v>
      </c>
      <c r="P65" s="4">
        <v>2</v>
      </c>
      <c r="Q65" s="4">
        <v>292</v>
      </c>
      <c r="R65" s="4">
        <v>0</v>
      </c>
      <c r="S65" s="4">
        <v>1</v>
      </c>
      <c r="T65" s="4">
        <v>2</v>
      </c>
      <c r="U65" s="4">
        <v>1094</v>
      </c>
      <c r="V65" s="4">
        <v>14</v>
      </c>
      <c r="W65" s="4">
        <v>39</v>
      </c>
      <c r="X65" s="4">
        <v>22</v>
      </c>
      <c r="Y65" s="4">
        <v>43</v>
      </c>
      <c r="Z65" s="4">
        <v>17</v>
      </c>
      <c r="AA65" s="4">
        <v>1</v>
      </c>
      <c r="AB65" s="4">
        <v>1170</v>
      </c>
      <c r="AC65" s="4">
        <v>2</v>
      </c>
      <c r="AD65" s="4">
        <v>13</v>
      </c>
      <c r="AE65" s="4">
        <v>3</v>
      </c>
      <c r="AF65" s="4">
        <v>1709</v>
      </c>
      <c r="AG65" s="4">
        <v>5</v>
      </c>
      <c r="AH65" s="4">
        <v>10</v>
      </c>
      <c r="AI65" s="4">
        <v>7</v>
      </c>
      <c r="AJ65" s="4">
        <v>3</v>
      </c>
      <c r="AK65" s="4">
        <v>7</v>
      </c>
      <c r="AL65" s="4">
        <v>23</v>
      </c>
      <c r="AM65" s="4">
        <v>11</v>
      </c>
      <c r="AN65" s="4">
        <v>13</v>
      </c>
      <c r="AO65" s="4">
        <v>2</v>
      </c>
      <c r="AP65" s="4">
        <v>8</v>
      </c>
      <c r="AQ65" s="4">
        <v>3</v>
      </c>
      <c r="AR65" s="4">
        <v>8</v>
      </c>
      <c r="AS65" s="4">
        <v>0</v>
      </c>
      <c r="AT65" s="4">
        <v>0</v>
      </c>
      <c r="AU65" s="4">
        <v>2</v>
      </c>
      <c r="AV65" s="4">
        <v>0</v>
      </c>
      <c r="AW65" s="4">
        <v>5</v>
      </c>
      <c r="AX65" s="4">
        <v>8</v>
      </c>
      <c r="AY65" s="4">
        <v>0</v>
      </c>
      <c r="AZ65" s="4">
        <v>0</v>
      </c>
      <c r="BA65" s="4">
        <v>3</v>
      </c>
      <c r="BB65" s="4">
        <v>5</v>
      </c>
      <c r="BC65" s="4">
        <v>2</v>
      </c>
      <c r="BD65" s="4">
        <v>3</v>
      </c>
      <c r="BE65" s="4">
        <v>1</v>
      </c>
      <c r="BF65" s="4">
        <v>0</v>
      </c>
      <c r="BG65" s="4">
        <v>0</v>
      </c>
      <c r="BH65" s="4">
        <v>3</v>
      </c>
      <c r="BI65" s="4">
        <v>4</v>
      </c>
      <c r="BJ65" s="4">
        <v>1</v>
      </c>
      <c r="BK65" s="4">
        <v>3</v>
      </c>
    </row>
    <row r="66" spans="1:63" s="1" customFormat="1" ht="9.9" customHeight="1" x14ac:dyDescent="0.2">
      <c r="B66" s="10" t="s">
        <v>44</v>
      </c>
      <c r="C66" s="4">
        <v>0</v>
      </c>
      <c r="D66" s="4">
        <v>2</v>
      </c>
      <c r="E66" s="4">
        <v>8</v>
      </c>
      <c r="F66" s="4">
        <v>2607</v>
      </c>
      <c r="G66" s="4">
        <v>19</v>
      </c>
      <c r="H66" s="4">
        <v>5</v>
      </c>
      <c r="I66" s="4">
        <v>1</v>
      </c>
      <c r="J66" s="4">
        <v>10</v>
      </c>
      <c r="K66" s="4">
        <v>2</v>
      </c>
      <c r="L66" s="4">
        <v>4</v>
      </c>
      <c r="M66" s="4">
        <v>19</v>
      </c>
      <c r="N66" s="4">
        <v>377</v>
      </c>
      <c r="O66" s="4">
        <v>8</v>
      </c>
      <c r="P66" s="4">
        <v>3</v>
      </c>
      <c r="Q66" s="4">
        <v>490</v>
      </c>
      <c r="R66" s="4">
        <v>7</v>
      </c>
      <c r="S66" s="4">
        <v>6</v>
      </c>
      <c r="T66" s="4">
        <v>5</v>
      </c>
      <c r="U66" s="4">
        <v>2469</v>
      </c>
      <c r="V66" s="4">
        <v>28</v>
      </c>
      <c r="W66" s="4">
        <v>53</v>
      </c>
      <c r="X66" s="4">
        <v>49</v>
      </c>
      <c r="Y66" s="4">
        <v>54</v>
      </c>
      <c r="Z66" s="4">
        <v>12</v>
      </c>
      <c r="AA66" s="4">
        <v>18</v>
      </c>
      <c r="AB66" s="4">
        <v>3387</v>
      </c>
      <c r="AC66" s="4">
        <v>10</v>
      </c>
      <c r="AD66" s="4">
        <v>33</v>
      </c>
      <c r="AE66" s="4">
        <v>5</v>
      </c>
      <c r="AF66" s="4">
        <v>8626</v>
      </c>
      <c r="AG66" s="4">
        <v>10</v>
      </c>
      <c r="AH66" s="4">
        <v>13</v>
      </c>
      <c r="AI66" s="4">
        <v>36</v>
      </c>
      <c r="AJ66" s="4">
        <v>24</v>
      </c>
      <c r="AK66" s="4">
        <v>19</v>
      </c>
      <c r="AL66" s="4">
        <v>43</v>
      </c>
      <c r="AM66" s="4">
        <v>14</v>
      </c>
      <c r="AN66" s="4">
        <v>40</v>
      </c>
      <c r="AO66" s="4">
        <v>2</v>
      </c>
      <c r="AP66" s="4">
        <v>11</v>
      </c>
      <c r="AQ66" s="4">
        <v>10</v>
      </c>
      <c r="AR66" s="4">
        <v>5</v>
      </c>
      <c r="AS66" s="4">
        <v>0</v>
      </c>
      <c r="AT66" s="4">
        <v>1</v>
      </c>
      <c r="AU66" s="4">
        <v>1</v>
      </c>
      <c r="AV66" s="4">
        <v>2</v>
      </c>
      <c r="AW66" s="4">
        <v>4</v>
      </c>
      <c r="AX66" s="4">
        <v>13</v>
      </c>
      <c r="AY66" s="4">
        <v>0</v>
      </c>
      <c r="AZ66" s="4">
        <v>1</v>
      </c>
      <c r="BA66" s="4">
        <v>2</v>
      </c>
      <c r="BB66" s="4">
        <v>7</v>
      </c>
      <c r="BC66" s="4">
        <v>2</v>
      </c>
      <c r="BD66" s="4">
        <v>7</v>
      </c>
      <c r="BE66" s="4">
        <v>0</v>
      </c>
      <c r="BF66" s="4">
        <v>0</v>
      </c>
      <c r="BG66" s="4">
        <v>0</v>
      </c>
      <c r="BH66" s="4">
        <v>11</v>
      </c>
      <c r="BI66" s="4">
        <v>1</v>
      </c>
      <c r="BJ66" s="4">
        <v>12</v>
      </c>
      <c r="BK66" s="4">
        <v>8</v>
      </c>
    </row>
    <row r="67" spans="1:63" s="1" customFormat="1" ht="9.9" customHeight="1" x14ac:dyDescent="0.2">
      <c r="B67" s="10" t="s">
        <v>45</v>
      </c>
      <c r="C67" s="4">
        <v>1</v>
      </c>
      <c r="D67" s="4">
        <v>1</v>
      </c>
      <c r="E67" s="4">
        <v>2</v>
      </c>
      <c r="F67" s="4">
        <v>1008</v>
      </c>
      <c r="G67" s="4">
        <v>5</v>
      </c>
      <c r="H67" s="4">
        <v>2</v>
      </c>
      <c r="I67" s="4">
        <v>0</v>
      </c>
      <c r="J67" s="4">
        <v>3</v>
      </c>
      <c r="K67" s="4">
        <v>0</v>
      </c>
      <c r="L67" s="4">
        <v>0</v>
      </c>
      <c r="M67" s="4">
        <v>10</v>
      </c>
      <c r="N67" s="4">
        <v>142</v>
      </c>
      <c r="O67" s="4">
        <v>1</v>
      </c>
      <c r="P67" s="4">
        <v>1</v>
      </c>
      <c r="Q67" s="4">
        <v>241</v>
      </c>
      <c r="R67" s="4">
        <v>0</v>
      </c>
      <c r="S67" s="4">
        <v>4</v>
      </c>
      <c r="T67" s="4">
        <v>1</v>
      </c>
      <c r="U67" s="4">
        <v>1086</v>
      </c>
      <c r="V67" s="4">
        <v>21</v>
      </c>
      <c r="W67" s="4">
        <v>32</v>
      </c>
      <c r="X67" s="4">
        <v>15</v>
      </c>
      <c r="Y67" s="4">
        <v>35</v>
      </c>
      <c r="Z67" s="4">
        <v>10</v>
      </c>
      <c r="AA67" s="4">
        <v>2</v>
      </c>
      <c r="AB67" s="4">
        <v>1608</v>
      </c>
      <c r="AC67" s="4">
        <v>1</v>
      </c>
      <c r="AD67" s="4">
        <v>20</v>
      </c>
      <c r="AE67" s="4">
        <v>6</v>
      </c>
      <c r="AF67" s="4">
        <v>2304</v>
      </c>
      <c r="AG67" s="4">
        <v>6</v>
      </c>
      <c r="AH67" s="4">
        <v>7</v>
      </c>
      <c r="AI67" s="4">
        <v>14</v>
      </c>
      <c r="AJ67" s="4">
        <v>19</v>
      </c>
      <c r="AK67" s="4">
        <v>13</v>
      </c>
      <c r="AL67" s="4">
        <v>17</v>
      </c>
      <c r="AM67" s="4">
        <v>7</v>
      </c>
      <c r="AN67" s="4">
        <v>14</v>
      </c>
      <c r="AO67" s="4">
        <v>0</v>
      </c>
      <c r="AP67" s="4">
        <v>7</v>
      </c>
      <c r="AQ67" s="4">
        <v>3</v>
      </c>
      <c r="AR67" s="4">
        <v>5</v>
      </c>
      <c r="AS67" s="4">
        <v>0</v>
      </c>
      <c r="AT67" s="4">
        <v>0</v>
      </c>
      <c r="AU67" s="4">
        <v>3</v>
      </c>
      <c r="AV67" s="4">
        <v>0</v>
      </c>
      <c r="AW67" s="4">
        <v>5</v>
      </c>
      <c r="AX67" s="4">
        <v>4</v>
      </c>
      <c r="AY67" s="4">
        <v>0</v>
      </c>
      <c r="AZ67" s="4">
        <v>0</v>
      </c>
      <c r="BA67" s="4">
        <v>0</v>
      </c>
      <c r="BB67" s="4">
        <v>8</v>
      </c>
      <c r="BC67" s="4">
        <v>0</v>
      </c>
      <c r="BD67" s="4">
        <v>4</v>
      </c>
      <c r="BE67" s="4">
        <v>0</v>
      </c>
      <c r="BF67" s="4">
        <v>1</v>
      </c>
      <c r="BG67" s="4">
        <v>1</v>
      </c>
      <c r="BH67" s="4">
        <v>1</v>
      </c>
      <c r="BI67" s="4">
        <v>5</v>
      </c>
      <c r="BJ67" s="4">
        <v>3</v>
      </c>
      <c r="BK67" s="4">
        <v>3</v>
      </c>
    </row>
    <row r="68" spans="1:63" s="1" customFormat="1" ht="9.9" customHeight="1" x14ac:dyDescent="0.2">
      <c r="B68" s="10" t="s">
        <v>46</v>
      </c>
      <c r="C68" s="4">
        <v>0</v>
      </c>
      <c r="D68" s="4">
        <v>2</v>
      </c>
      <c r="E68" s="4">
        <v>2</v>
      </c>
      <c r="F68" s="4">
        <v>989</v>
      </c>
      <c r="G68" s="4">
        <v>4</v>
      </c>
      <c r="H68" s="4">
        <v>4</v>
      </c>
      <c r="I68" s="4">
        <v>1</v>
      </c>
      <c r="J68" s="4">
        <v>1</v>
      </c>
      <c r="K68" s="4">
        <v>0</v>
      </c>
      <c r="L68" s="4">
        <v>0</v>
      </c>
      <c r="M68" s="4">
        <v>5</v>
      </c>
      <c r="N68" s="4">
        <v>99</v>
      </c>
      <c r="O68" s="4">
        <v>1</v>
      </c>
      <c r="P68" s="4">
        <v>0</v>
      </c>
      <c r="Q68" s="4">
        <v>201</v>
      </c>
      <c r="R68" s="4">
        <v>3</v>
      </c>
      <c r="S68" s="4">
        <v>1</v>
      </c>
      <c r="T68" s="4">
        <v>0</v>
      </c>
      <c r="U68" s="4">
        <v>759</v>
      </c>
      <c r="V68" s="4">
        <v>10</v>
      </c>
      <c r="W68" s="4">
        <v>14</v>
      </c>
      <c r="X68" s="4">
        <v>22</v>
      </c>
      <c r="Y68" s="4">
        <v>21</v>
      </c>
      <c r="Z68" s="4">
        <v>2</v>
      </c>
      <c r="AA68" s="4">
        <v>0</v>
      </c>
      <c r="AB68" s="4">
        <v>457</v>
      </c>
      <c r="AC68" s="4">
        <v>1</v>
      </c>
      <c r="AD68" s="4">
        <v>12</v>
      </c>
      <c r="AE68" s="4">
        <v>0</v>
      </c>
      <c r="AF68" s="4">
        <v>978</v>
      </c>
      <c r="AG68" s="4">
        <v>0</v>
      </c>
      <c r="AH68" s="4">
        <v>6</v>
      </c>
      <c r="AI68" s="4">
        <v>5</v>
      </c>
      <c r="AJ68" s="4">
        <v>6</v>
      </c>
      <c r="AK68" s="4">
        <v>2</v>
      </c>
      <c r="AL68" s="4">
        <v>11</v>
      </c>
      <c r="AM68" s="4">
        <v>7</v>
      </c>
      <c r="AN68" s="4">
        <v>14</v>
      </c>
      <c r="AO68" s="4">
        <v>1</v>
      </c>
      <c r="AP68" s="4">
        <v>5</v>
      </c>
      <c r="AQ68" s="4">
        <v>2</v>
      </c>
      <c r="AR68" s="4">
        <v>2</v>
      </c>
      <c r="AS68" s="4">
        <v>0</v>
      </c>
      <c r="AT68" s="4">
        <v>0</v>
      </c>
      <c r="AU68" s="4">
        <v>0</v>
      </c>
      <c r="AV68" s="4">
        <v>0</v>
      </c>
      <c r="AW68" s="4">
        <v>4</v>
      </c>
      <c r="AX68" s="4">
        <v>0</v>
      </c>
      <c r="AY68" s="4">
        <v>0</v>
      </c>
      <c r="AZ68" s="4">
        <v>0</v>
      </c>
      <c r="BA68" s="4">
        <v>0</v>
      </c>
      <c r="BB68" s="4">
        <v>2</v>
      </c>
      <c r="BC68" s="4">
        <v>0</v>
      </c>
      <c r="BD68" s="4">
        <v>4</v>
      </c>
      <c r="BE68" s="4">
        <v>0</v>
      </c>
      <c r="BF68" s="4">
        <v>0</v>
      </c>
      <c r="BG68" s="4">
        <v>0</v>
      </c>
      <c r="BH68" s="4">
        <v>2</v>
      </c>
      <c r="BI68" s="4">
        <v>0</v>
      </c>
      <c r="BJ68" s="4">
        <v>0</v>
      </c>
      <c r="BK68" s="4">
        <v>1</v>
      </c>
    </row>
    <row r="69" spans="1:63" s="1" customFormat="1" ht="9.9" customHeight="1" x14ac:dyDescent="0.2">
      <c r="B69" s="10" t="s">
        <v>47</v>
      </c>
      <c r="C69" s="4">
        <v>2</v>
      </c>
      <c r="D69" s="4">
        <v>4</v>
      </c>
      <c r="E69" s="4">
        <v>5</v>
      </c>
      <c r="F69" s="4">
        <v>3321</v>
      </c>
      <c r="G69" s="4">
        <v>20</v>
      </c>
      <c r="H69" s="4">
        <v>7</v>
      </c>
      <c r="I69" s="4">
        <v>5</v>
      </c>
      <c r="J69" s="4">
        <v>2</v>
      </c>
      <c r="K69" s="4">
        <v>0</v>
      </c>
      <c r="L69" s="4">
        <v>0</v>
      </c>
      <c r="M69" s="4">
        <v>19</v>
      </c>
      <c r="N69" s="4">
        <v>629</v>
      </c>
      <c r="O69" s="4">
        <v>9</v>
      </c>
      <c r="P69" s="4">
        <v>3</v>
      </c>
      <c r="Q69" s="4">
        <v>669</v>
      </c>
      <c r="R69" s="4">
        <v>0</v>
      </c>
      <c r="S69" s="4">
        <v>1</v>
      </c>
      <c r="T69" s="4">
        <v>3</v>
      </c>
      <c r="U69" s="4">
        <v>2987</v>
      </c>
      <c r="V69" s="4">
        <v>37</v>
      </c>
      <c r="W69" s="4">
        <v>127</v>
      </c>
      <c r="X69" s="4">
        <v>58</v>
      </c>
      <c r="Y69" s="4">
        <v>94</v>
      </c>
      <c r="Z69" s="4">
        <v>33</v>
      </c>
      <c r="AA69" s="4">
        <v>9</v>
      </c>
      <c r="AB69" s="4">
        <v>3937</v>
      </c>
      <c r="AC69" s="4">
        <v>2</v>
      </c>
      <c r="AD69" s="4">
        <v>44</v>
      </c>
      <c r="AE69" s="4">
        <v>10</v>
      </c>
      <c r="AF69" s="4">
        <v>7663</v>
      </c>
      <c r="AG69" s="4">
        <v>18</v>
      </c>
      <c r="AH69" s="4">
        <v>23</v>
      </c>
      <c r="AI69" s="4">
        <v>28</v>
      </c>
      <c r="AJ69" s="4">
        <v>23</v>
      </c>
      <c r="AK69" s="4">
        <v>26</v>
      </c>
      <c r="AL69" s="4">
        <v>41</v>
      </c>
      <c r="AM69" s="4">
        <v>30</v>
      </c>
      <c r="AN69" s="4">
        <v>55</v>
      </c>
      <c r="AO69" s="4">
        <v>13</v>
      </c>
      <c r="AP69" s="4">
        <v>12</v>
      </c>
      <c r="AQ69" s="4">
        <v>18</v>
      </c>
      <c r="AR69" s="4">
        <v>6</v>
      </c>
      <c r="AS69" s="4">
        <v>2</v>
      </c>
      <c r="AT69" s="4">
        <v>0</v>
      </c>
      <c r="AU69" s="4">
        <v>2</v>
      </c>
      <c r="AV69" s="4">
        <v>0</v>
      </c>
      <c r="AW69" s="4">
        <v>21</v>
      </c>
      <c r="AX69" s="4">
        <v>13</v>
      </c>
      <c r="AY69" s="4">
        <v>3</v>
      </c>
      <c r="AZ69" s="4">
        <v>1</v>
      </c>
      <c r="BA69" s="4">
        <v>1</v>
      </c>
      <c r="BB69" s="4">
        <v>15</v>
      </c>
      <c r="BC69" s="4">
        <v>0</v>
      </c>
      <c r="BD69" s="4">
        <v>19</v>
      </c>
      <c r="BE69" s="4">
        <v>1</v>
      </c>
      <c r="BF69" s="4">
        <v>0</v>
      </c>
      <c r="BG69" s="4">
        <v>1</v>
      </c>
      <c r="BH69" s="4">
        <v>8</v>
      </c>
      <c r="BI69" s="4">
        <v>5</v>
      </c>
      <c r="BJ69" s="4">
        <v>5</v>
      </c>
      <c r="BK69" s="4">
        <v>11</v>
      </c>
    </row>
    <row r="70" spans="1:63" s="1" customFormat="1" ht="9.9" customHeight="1" x14ac:dyDescent="0.2">
      <c r="A70" s="6" t="s">
        <v>17</v>
      </c>
      <c r="B70" s="10"/>
      <c r="C70" s="4">
        <v>11</v>
      </c>
      <c r="D70" s="4">
        <v>70</v>
      </c>
      <c r="E70" s="4">
        <v>64</v>
      </c>
      <c r="F70" s="4">
        <v>27206</v>
      </c>
      <c r="G70" s="4">
        <v>177</v>
      </c>
      <c r="H70" s="4">
        <v>77</v>
      </c>
      <c r="I70" s="4">
        <v>23</v>
      </c>
      <c r="J70" s="4">
        <v>39</v>
      </c>
      <c r="K70" s="4">
        <v>19</v>
      </c>
      <c r="L70" s="4">
        <v>7</v>
      </c>
      <c r="M70" s="4">
        <v>160</v>
      </c>
      <c r="N70" s="4">
        <v>4276</v>
      </c>
      <c r="O70" s="4">
        <v>96</v>
      </c>
      <c r="P70" s="4">
        <v>20</v>
      </c>
      <c r="Q70" s="4">
        <v>4633</v>
      </c>
      <c r="R70" s="4">
        <v>40</v>
      </c>
      <c r="S70" s="4">
        <v>58</v>
      </c>
      <c r="T70" s="4">
        <v>28</v>
      </c>
      <c r="U70" s="4">
        <v>24301</v>
      </c>
      <c r="V70" s="4">
        <v>297</v>
      </c>
      <c r="W70" s="4">
        <v>717</v>
      </c>
      <c r="X70" s="4">
        <v>470</v>
      </c>
      <c r="Y70" s="4">
        <v>648</v>
      </c>
      <c r="Z70" s="4">
        <v>143</v>
      </c>
      <c r="AA70" s="4">
        <v>48</v>
      </c>
      <c r="AB70" s="4">
        <v>23788</v>
      </c>
      <c r="AC70" s="4">
        <v>40</v>
      </c>
      <c r="AD70" s="4">
        <v>547</v>
      </c>
      <c r="AE70" s="4">
        <v>55</v>
      </c>
      <c r="AF70" s="4">
        <v>67370</v>
      </c>
      <c r="AG70" s="4">
        <v>91</v>
      </c>
      <c r="AH70" s="4">
        <v>144</v>
      </c>
      <c r="AI70" s="4">
        <v>283</v>
      </c>
      <c r="AJ70" s="4">
        <v>171</v>
      </c>
      <c r="AK70" s="4">
        <v>220</v>
      </c>
      <c r="AL70" s="4">
        <v>367</v>
      </c>
      <c r="AM70" s="4">
        <v>164</v>
      </c>
      <c r="AN70" s="4">
        <v>543</v>
      </c>
      <c r="AO70" s="4">
        <v>41</v>
      </c>
      <c r="AP70" s="4">
        <v>103</v>
      </c>
      <c r="AQ70" s="4">
        <v>83</v>
      </c>
      <c r="AR70" s="4">
        <v>47</v>
      </c>
      <c r="AS70" s="4">
        <v>6</v>
      </c>
      <c r="AT70" s="4">
        <v>4</v>
      </c>
      <c r="AU70" s="4">
        <v>16</v>
      </c>
      <c r="AV70" s="4">
        <v>15</v>
      </c>
      <c r="AW70" s="4">
        <v>95</v>
      </c>
      <c r="AX70" s="4">
        <v>84</v>
      </c>
      <c r="AY70" s="4">
        <v>6</v>
      </c>
      <c r="AZ70" s="4">
        <v>7</v>
      </c>
      <c r="BA70" s="4">
        <v>19</v>
      </c>
      <c r="BB70" s="4">
        <v>103</v>
      </c>
      <c r="BC70" s="4">
        <v>19</v>
      </c>
      <c r="BD70" s="4">
        <v>83</v>
      </c>
      <c r="BE70" s="4">
        <v>7</v>
      </c>
      <c r="BF70" s="4">
        <v>10</v>
      </c>
      <c r="BG70" s="4">
        <v>4</v>
      </c>
      <c r="BH70" s="4">
        <v>62</v>
      </c>
      <c r="BI70" s="4">
        <v>52</v>
      </c>
      <c r="BJ70" s="4">
        <v>29</v>
      </c>
      <c r="BK70" s="4">
        <v>86</v>
      </c>
    </row>
    <row r="71" spans="1:63" s="7" customFormat="1" ht="9.9" customHeight="1" x14ac:dyDescent="0.2">
      <c r="B71" s="11" t="s">
        <v>18</v>
      </c>
      <c r="C71" s="8">
        <f t="shared" ref="C71:AH71" si="14">C70/ 158571</f>
        <v>6.9369556854658162E-5</v>
      </c>
      <c r="D71" s="8">
        <f t="shared" si="14"/>
        <v>4.4144263452964287E-4</v>
      </c>
      <c r="E71" s="8">
        <f t="shared" si="14"/>
        <v>4.0360469442710204E-4</v>
      </c>
      <c r="F71" s="8">
        <f t="shared" si="14"/>
        <v>0.17156983307162091</v>
      </c>
      <c r="G71" s="8">
        <f t="shared" si="14"/>
        <v>1.116219233024954E-3</v>
      </c>
      <c r="H71" s="8">
        <f t="shared" si="14"/>
        <v>4.8558689798260715E-4</v>
      </c>
      <c r="I71" s="8">
        <f t="shared" si="14"/>
        <v>1.450454370597398E-4</v>
      </c>
      <c r="J71" s="8">
        <f t="shared" si="14"/>
        <v>2.4594661066651533E-4</v>
      </c>
      <c r="K71" s="8">
        <f t="shared" si="14"/>
        <v>1.1982014365804592E-4</v>
      </c>
      <c r="L71" s="8">
        <f t="shared" si="14"/>
        <v>4.4144263452964288E-5</v>
      </c>
      <c r="M71" s="8">
        <f t="shared" si="14"/>
        <v>1.0090117360677551E-3</v>
      </c>
      <c r="N71" s="8">
        <f t="shared" si="14"/>
        <v>2.6965838646410757E-2</v>
      </c>
      <c r="O71" s="8">
        <f t="shared" si="14"/>
        <v>6.0540704164065303E-4</v>
      </c>
      <c r="P71" s="8">
        <f t="shared" si="14"/>
        <v>1.2612646700846939E-4</v>
      </c>
      <c r="Q71" s="8">
        <f t="shared" si="14"/>
        <v>2.9217196082511936E-2</v>
      </c>
      <c r="R71" s="8">
        <f t="shared" si="14"/>
        <v>2.5225293401693878E-4</v>
      </c>
      <c r="S71" s="8">
        <f t="shared" si="14"/>
        <v>3.6576675432456126E-4</v>
      </c>
      <c r="T71" s="8">
        <f t="shared" si="14"/>
        <v>1.7657705381185715E-4</v>
      </c>
      <c r="U71" s="8">
        <f t="shared" si="14"/>
        <v>0.15324996373864075</v>
      </c>
      <c r="V71" s="8">
        <f t="shared" si="14"/>
        <v>1.8729780350757704E-3</v>
      </c>
      <c r="W71" s="8">
        <f t="shared" si="14"/>
        <v>4.5216338422536277E-3</v>
      </c>
      <c r="X71" s="8">
        <f t="shared" si="14"/>
        <v>2.9639719746990308E-3</v>
      </c>
      <c r="Y71" s="8">
        <f t="shared" si="14"/>
        <v>4.0864975310744081E-3</v>
      </c>
      <c r="Z71" s="8">
        <f t="shared" si="14"/>
        <v>9.018042391105562E-4</v>
      </c>
      <c r="AA71" s="8">
        <f t="shared" si="14"/>
        <v>3.0270352082032651E-4</v>
      </c>
      <c r="AB71" s="8">
        <f t="shared" si="14"/>
        <v>0.1500148198598735</v>
      </c>
      <c r="AC71" s="8">
        <f t="shared" si="14"/>
        <v>2.5225293401693878E-4</v>
      </c>
      <c r="AD71" s="8">
        <f t="shared" si="14"/>
        <v>3.449558872681638E-3</v>
      </c>
      <c r="AE71" s="8">
        <f t="shared" si="14"/>
        <v>3.4684778427329085E-4</v>
      </c>
      <c r="AF71" s="8">
        <f t="shared" si="14"/>
        <v>0.42485700411802912</v>
      </c>
      <c r="AG71" s="8">
        <f t="shared" si="14"/>
        <v>5.7387542488853576E-4</v>
      </c>
      <c r="AH71" s="8">
        <f t="shared" si="14"/>
        <v>9.0811056246097965E-4</v>
      </c>
      <c r="AI71" s="8">
        <f t="shared" ref="AI71:BK71" si="15">AI70/ 158571</f>
        <v>1.7846895081698418E-3</v>
      </c>
      <c r="AJ71" s="8">
        <f t="shared" si="15"/>
        <v>1.0783812929224133E-3</v>
      </c>
      <c r="AK71" s="8">
        <f t="shared" si="15"/>
        <v>1.3873911370931634E-3</v>
      </c>
      <c r="AL71" s="8">
        <f t="shared" si="15"/>
        <v>2.3144206696054134E-3</v>
      </c>
      <c r="AM71" s="8">
        <f t="shared" si="15"/>
        <v>1.0342370294694489E-3</v>
      </c>
      <c r="AN71" s="8">
        <f t="shared" si="15"/>
        <v>3.4243335792799442E-3</v>
      </c>
      <c r="AO71" s="8">
        <f t="shared" si="15"/>
        <v>2.5855925736736223E-4</v>
      </c>
      <c r="AP71" s="8">
        <f t="shared" si="15"/>
        <v>6.4955130509361742E-4</v>
      </c>
      <c r="AQ71" s="8">
        <f t="shared" si="15"/>
        <v>5.2342483808514803E-4</v>
      </c>
      <c r="AR71" s="8">
        <f t="shared" si="15"/>
        <v>2.9639719746990306E-4</v>
      </c>
      <c r="AS71" s="8">
        <f t="shared" si="15"/>
        <v>3.7837940102540814E-5</v>
      </c>
      <c r="AT71" s="8">
        <f t="shared" si="15"/>
        <v>2.5225293401693877E-5</v>
      </c>
      <c r="AU71" s="8">
        <f t="shared" si="15"/>
        <v>1.0090117360677551E-4</v>
      </c>
      <c r="AV71" s="8">
        <f t="shared" si="15"/>
        <v>9.4594850256352043E-5</v>
      </c>
      <c r="AW71" s="8">
        <f t="shared" si="15"/>
        <v>5.9910071829022958E-4</v>
      </c>
      <c r="AX71" s="8">
        <f t="shared" si="15"/>
        <v>5.2973116143557148E-4</v>
      </c>
      <c r="AY71" s="8">
        <f t="shared" si="15"/>
        <v>3.7837940102540814E-5</v>
      </c>
      <c r="AZ71" s="8">
        <f t="shared" si="15"/>
        <v>4.4144263452964288E-5</v>
      </c>
      <c r="BA71" s="8">
        <f t="shared" si="15"/>
        <v>1.1982014365804592E-4</v>
      </c>
      <c r="BB71" s="8">
        <f t="shared" si="15"/>
        <v>6.4955130509361742E-4</v>
      </c>
      <c r="BC71" s="8">
        <f t="shared" si="15"/>
        <v>1.1982014365804592E-4</v>
      </c>
      <c r="BD71" s="8">
        <f t="shared" si="15"/>
        <v>5.2342483808514803E-4</v>
      </c>
      <c r="BE71" s="8">
        <f t="shared" si="15"/>
        <v>4.4144263452964288E-5</v>
      </c>
      <c r="BF71" s="8">
        <f t="shared" si="15"/>
        <v>6.3063233504234695E-5</v>
      </c>
      <c r="BG71" s="8">
        <f t="shared" si="15"/>
        <v>2.5225293401693877E-5</v>
      </c>
      <c r="BH71" s="8">
        <f t="shared" si="15"/>
        <v>3.9099204772625513E-4</v>
      </c>
      <c r="BI71" s="8">
        <f t="shared" si="15"/>
        <v>3.2792881422202044E-4</v>
      </c>
      <c r="BJ71" s="8">
        <f t="shared" si="15"/>
        <v>1.8288337716228063E-4</v>
      </c>
      <c r="BK71" s="8">
        <f t="shared" si="15"/>
        <v>5.4234380813641839E-4</v>
      </c>
    </row>
    <row r="72" spans="1:63" s="1" customFormat="1" ht="5.0999999999999996" customHeight="1" x14ac:dyDescent="0.2">
      <c r="B72" s="1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</row>
    <row r="73" spans="1:63" s="1" customFormat="1" ht="9.9" customHeight="1" x14ac:dyDescent="0.2">
      <c r="A73" s="3" t="s">
        <v>48</v>
      </c>
      <c r="B73" s="1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</row>
    <row r="74" spans="1:63" s="1" customFormat="1" ht="9.9" customHeight="1" x14ac:dyDescent="0.2">
      <c r="B74" s="10" t="s">
        <v>7</v>
      </c>
      <c r="C74" s="4">
        <v>0</v>
      </c>
      <c r="D74" s="4">
        <v>0</v>
      </c>
      <c r="E74" s="4">
        <v>0</v>
      </c>
      <c r="F74" s="4">
        <v>414</v>
      </c>
      <c r="G74" s="4">
        <v>3</v>
      </c>
      <c r="H74" s="4">
        <v>1</v>
      </c>
      <c r="I74" s="4">
        <v>0</v>
      </c>
      <c r="J74" s="4">
        <v>2</v>
      </c>
      <c r="K74" s="4">
        <v>0</v>
      </c>
      <c r="L74" s="4">
        <v>0</v>
      </c>
      <c r="M74" s="4">
        <v>2</v>
      </c>
      <c r="N74" s="4">
        <v>69</v>
      </c>
      <c r="O74" s="4">
        <v>2</v>
      </c>
      <c r="P74" s="4">
        <v>0</v>
      </c>
      <c r="Q74" s="4">
        <v>68</v>
      </c>
      <c r="R74" s="4">
        <v>0</v>
      </c>
      <c r="S74" s="4">
        <v>0</v>
      </c>
      <c r="T74" s="4">
        <v>0</v>
      </c>
      <c r="U74" s="4">
        <v>376</v>
      </c>
      <c r="V74" s="4">
        <v>11</v>
      </c>
      <c r="W74" s="4">
        <v>20</v>
      </c>
      <c r="X74" s="4">
        <v>5</v>
      </c>
      <c r="Y74" s="4">
        <v>12</v>
      </c>
      <c r="Z74" s="4">
        <v>3</v>
      </c>
      <c r="AA74" s="4">
        <v>1</v>
      </c>
      <c r="AB74" s="4">
        <v>915</v>
      </c>
      <c r="AC74" s="4">
        <v>1</v>
      </c>
      <c r="AD74" s="4">
        <v>16</v>
      </c>
      <c r="AE74" s="4">
        <v>0</v>
      </c>
      <c r="AF74" s="4">
        <v>1610</v>
      </c>
      <c r="AG74" s="4">
        <v>1</v>
      </c>
      <c r="AH74" s="4">
        <v>2</v>
      </c>
      <c r="AI74" s="4">
        <v>7</v>
      </c>
      <c r="AJ74" s="4">
        <v>7</v>
      </c>
      <c r="AK74" s="4">
        <v>6</v>
      </c>
      <c r="AL74" s="4">
        <v>2</v>
      </c>
      <c r="AM74" s="4">
        <v>5</v>
      </c>
      <c r="AN74" s="4">
        <v>5</v>
      </c>
      <c r="AO74" s="4">
        <v>1</v>
      </c>
      <c r="AP74" s="4">
        <v>3</v>
      </c>
      <c r="AQ74" s="4">
        <v>2</v>
      </c>
      <c r="AR74" s="4">
        <v>2</v>
      </c>
      <c r="AS74" s="4">
        <v>1</v>
      </c>
      <c r="AT74" s="4">
        <v>0</v>
      </c>
      <c r="AU74" s="4">
        <v>1</v>
      </c>
      <c r="AV74" s="4">
        <v>1</v>
      </c>
      <c r="AW74" s="4">
        <v>5</v>
      </c>
      <c r="AX74" s="4">
        <v>2</v>
      </c>
      <c r="AY74" s="4">
        <v>0</v>
      </c>
      <c r="AZ74" s="4">
        <v>1</v>
      </c>
      <c r="BA74" s="4">
        <v>1</v>
      </c>
      <c r="BB74" s="4">
        <v>8</v>
      </c>
      <c r="BC74" s="4">
        <v>0</v>
      </c>
      <c r="BD74" s="4">
        <v>5</v>
      </c>
      <c r="BE74" s="4">
        <v>0</v>
      </c>
      <c r="BF74" s="4">
        <v>0</v>
      </c>
      <c r="BG74" s="4">
        <v>0</v>
      </c>
      <c r="BH74" s="4">
        <v>1</v>
      </c>
      <c r="BI74" s="4">
        <v>2</v>
      </c>
      <c r="BJ74" s="4">
        <v>2</v>
      </c>
      <c r="BK74" s="4">
        <v>1</v>
      </c>
    </row>
    <row r="75" spans="1:63" s="1" customFormat="1" ht="9.9" customHeight="1" x14ac:dyDescent="0.2">
      <c r="B75" s="10" t="s">
        <v>41</v>
      </c>
      <c r="C75" s="4">
        <v>0</v>
      </c>
      <c r="D75" s="4">
        <v>0</v>
      </c>
      <c r="E75" s="4">
        <v>0</v>
      </c>
      <c r="F75" s="4">
        <v>660</v>
      </c>
      <c r="G75" s="4">
        <v>5</v>
      </c>
      <c r="H75" s="4">
        <v>3</v>
      </c>
      <c r="I75" s="4">
        <v>0</v>
      </c>
      <c r="J75" s="4">
        <v>0</v>
      </c>
      <c r="K75" s="4">
        <v>0</v>
      </c>
      <c r="L75" s="4">
        <v>0</v>
      </c>
      <c r="M75" s="4">
        <v>1</v>
      </c>
      <c r="N75" s="4">
        <v>92</v>
      </c>
      <c r="O75" s="4">
        <v>0</v>
      </c>
      <c r="P75" s="4">
        <v>0</v>
      </c>
      <c r="Q75" s="4">
        <v>98</v>
      </c>
      <c r="R75" s="4">
        <v>2</v>
      </c>
      <c r="S75" s="4">
        <v>0</v>
      </c>
      <c r="T75" s="4">
        <v>2</v>
      </c>
      <c r="U75" s="4">
        <v>546</v>
      </c>
      <c r="V75" s="4">
        <v>5</v>
      </c>
      <c r="W75" s="4">
        <v>20</v>
      </c>
      <c r="X75" s="4">
        <v>10</v>
      </c>
      <c r="Y75" s="4">
        <v>25</v>
      </c>
      <c r="Z75" s="4">
        <v>2</v>
      </c>
      <c r="AA75" s="4">
        <v>1</v>
      </c>
      <c r="AB75" s="4">
        <v>1514</v>
      </c>
      <c r="AC75" s="4">
        <v>6</v>
      </c>
      <c r="AD75" s="4">
        <v>17</v>
      </c>
      <c r="AE75" s="4">
        <v>2</v>
      </c>
      <c r="AF75" s="4">
        <v>2481</v>
      </c>
      <c r="AG75" s="4">
        <v>3</v>
      </c>
      <c r="AH75" s="4">
        <v>5</v>
      </c>
      <c r="AI75" s="4">
        <v>6</v>
      </c>
      <c r="AJ75" s="4">
        <v>5</v>
      </c>
      <c r="AK75" s="4">
        <v>5</v>
      </c>
      <c r="AL75" s="4">
        <v>0</v>
      </c>
      <c r="AM75" s="4">
        <v>6</v>
      </c>
      <c r="AN75" s="4">
        <v>10</v>
      </c>
      <c r="AO75" s="4">
        <v>1</v>
      </c>
      <c r="AP75" s="4">
        <v>4</v>
      </c>
      <c r="AQ75" s="4">
        <v>1</v>
      </c>
      <c r="AR75" s="4">
        <v>3</v>
      </c>
      <c r="AS75" s="4">
        <v>0</v>
      </c>
      <c r="AT75" s="4">
        <v>0</v>
      </c>
      <c r="AU75" s="4">
        <v>0</v>
      </c>
      <c r="AV75" s="4">
        <v>1</v>
      </c>
      <c r="AW75" s="4">
        <v>5</v>
      </c>
      <c r="AX75" s="4">
        <v>2</v>
      </c>
      <c r="AY75" s="4">
        <v>0</v>
      </c>
      <c r="AZ75" s="4">
        <v>0</v>
      </c>
      <c r="BA75" s="4">
        <v>0</v>
      </c>
      <c r="BB75" s="4">
        <v>4</v>
      </c>
      <c r="BC75" s="4">
        <v>0</v>
      </c>
      <c r="BD75" s="4">
        <v>7</v>
      </c>
      <c r="BE75" s="4">
        <v>1</v>
      </c>
      <c r="BF75" s="4">
        <v>0</v>
      </c>
      <c r="BG75" s="4">
        <v>0</v>
      </c>
      <c r="BH75" s="4">
        <v>3</v>
      </c>
      <c r="BI75" s="4">
        <v>1</v>
      </c>
      <c r="BJ75" s="4">
        <v>0</v>
      </c>
      <c r="BK75" s="4">
        <v>2</v>
      </c>
    </row>
    <row r="76" spans="1:63" s="1" customFormat="1" ht="9.9" customHeight="1" x14ac:dyDescent="0.2">
      <c r="B76" s="10" t="s">
        <v>38</v>
      </c>
      <c r="C76" s="4">
        <v>2</v>
      </c>
      <c r="D76" s="4">
        <v>1</v>
      </c>
      <c r="E76" s="4">
        <v>8</v>
      </c>
      <c r="F76" s="4">
        <v>3553</v>
      </c>
      <c r="G76" s="4">
        <v>12</v>
      </c>
      <c r="H76" s="4">
        <v>6</v>
      </c>
      <c r="I76" s="4">
        <v>0</v>
      </c>
      <c r="J76" s="4">
        <v>6</v>
      </c>
      <c r="K76" s="4">
        <v>1</v>
      </c>
      <c r="L76" s="4">
        <v>1</v>
      </c>
      <c r="M76" s="4">
        <v>10</v>
      </c>
      <c r="N76" s="4">
        <v>389</v>
      </c>
      <c r="O76" s="4">
        <v>10</v>
      </c>
      <c r="P76" s="4">
        <v>1</v>
      </c>
      <c r="Q76" s="4">
        <v>352</v>
      </c>
      <c r="R76" s="4">
        <v>10</v>
      </c>
      <c r="S76" s="4">
        <v>4</v>
      </c>
      <c r="T76" s="4">
        <v>3</v>
      </c>
      <c r="U76" s="4">
        <v>1920</v>
      </c>
      <c r="V76" s="4">
        <v>19</v>
      </c>
      <c r="W76" s="4">
        <v>81</v>
      </c>
      <c r="X76" s="4">
        <v>66</v>
      </c>
      <c r="Y76" s="4">
        <v>92</v>
      </c>
      <c r="Z76" s="4">
        <v>7</v>
      </c>
      <c r="AA76" s="4">
        <v>11</v>
      </c>
      <c r="AB76" s="4">
        <v>2999</v>
      </c>
      <c r="AC76" s="4">
        <v>5</v>
      </c>
      <c r="AD76" s="4">
        <v>27</v>
      </c>
      <c r="AE76" s="4">
        <v>9</v>
      </c>
      <c r="AF76" s="4">
        <v>7467</v>
      </c>
      <c r="AG76" s="4">
        <v>11</v>
      </c>
      <c r="AH76" s="4">
        <v>15</v>
      </c>
      <c r="AI76" s="4">
        <v>34</v>
      </c>
      <c r="AJ76" s="4">
        <v>19</v>
      </c>
      <c r="AK76" s="4">
        <v>21</v>
      </c>
      <c r="AL76" s="4">
        <v>6</v>
      </c>
      <c r="AM76" s="4">
        <v>14</v>
      </c>
      <c r="AN76" s="4">
        <v>35</v>
      </c>
      <c r="AO76" s="4">
        <v>2</v>
      </c>
      <c r="AP76" s="4">
        <v>7</v>
      </c>
      <c r="AQ76" s="4">
        <v>8</v>
      </c>
      <c r="AR76" s="4">
        <v>4</v>
      </c>
      <c r="AS76" s="4">
        <v>0</v>
      </c>
      <c r="AT76" s="4">
        <v>0</v>
      </c>
      <c r="AU76" s="4">
        <v>0</v>
      </c>
      <c r="AV76" s="4">
        <v>0</v>
      </c>
      <c r="AW76" s="4">
        <v>9</v>
      </c>
      <c r="AX76" s="4">
        <v>8</v>
      </c>
      <c r="AY76" s="4">
        <v>1</v>
      </c>
      <c r="AZ76" s="4">
        <v>2</v>
      </c>
      <c r="BA76" s="4">
        <v>2</v>
      </c>
      <c r="BB76" s="4">
        <v>9</v>
      </c>
      <c r="BC76" s="4">
        <v>6</v>
      </c>
      <c r="BD76" s="4">
        <v>6</v>
      </c>
      <c r="BE76" s="4">
        <v>0</v>
      </c>
      <c r="BF76" s="4">
        <v>0</v>
      </c>
      <c r="BG76" s="4">
        <v>0</v>
      </c>
      <c r="BH76" s="4">
        <v>3</v>
      </c>
      <c r="BI76" s="4">
        <v>0</v>
      </c>
      <c r="BJ76" s="4">
        <v>6</v>
      </c>
      <c r="BK76" s="4">
        <v>7</v>
      </c>
    </row>
    <row r="77" spans="1:63" s="1" customFormat="1" ht="9.9" customHeight="1" x14ac:dyDescent="0.2">
      <c r="B77" s="10" t="s">
        <v>49</v>
      </c>
      <c r="C77" s="4">
        <v>10</v>
      </c>
      <c r="D77" s="4">
        <v>70</v>
      </c>
      <c r="E77" s="4">
        <v>12</v>
      </c>
      <c r="F77" s="4">
        <v>13418</v>
      </c>
      <c r="G77" s="4">
        <v>74</v>
      </c>
      <c r="H77" s="4">
        <v>55</v>
      </c>
      <c r="I77" s="4">
        <v>3</v>
      </c>
      <c r="J77" s="4">
        <v>20</v>
      </c>
      <c r="K77" s="4">
        <v>9</v>
      </c>
      <c r="L77" s="4">
        <v>5</v>
      </c>
      <c r="M77" s="4">
        <v>142</v>
      </c>
      <c r="N77" s="4">
        <v>2285</v>
      </c>
      <c r="O77" s="4">
        <v>49</v>
      </c>
      <c r="P77" s="4">
        <v>11</v>
      </c>
      <c r="Q77" s="4">
        <v>1519</v>
      </c>
      <c r="R77" s="4">
        <v>22</v>
      </c>
      <c r="S77" s="4">
        <v>53</v>
      </c>
      <c r="T77" s="4">
        <v>15</v>
      </c>
      <c r="U77" s="4">
        <v>8249</v>
      </c>
      <c r="V77" s="4">
        <v>146</v>
      </c>
      <c r="W77" s="4">
        <v>365</v>
      </c>
      <c r="X77" s="4">
        <v>247</v>
      </c>
      <c r="Y77" s="4">
        <v>433</v>
      </c>
      <c r="Z77" s="4">
        <v>57</v>
      </c>
      <c r="AA77" s="4">
        <v>11</v>
      </c>
      <c r="AB77" s="4">
        <v>11630</v>
      </c>
      <c r="AC77" s="4">
        <v>12</v>
      </c>
      <c r="AD77" s="4">
        <v>499</v>
      </c>
      <c r="AE77" s="4">
        <v>34</v>
      </c>
      <c r="AF77" s="4">
        <v>24755</v>
      </c>
      <c r="AG77" s="4">
        <v>96</v>
      </c>
      <c r="AH77" s="4">
        <v>63</v>
      </c>
      <c r="AI77" s="4">
        <v>162</v>
      </c>
      <c r="AJ77" s="4">
        <v>79</v>
      </c>
      <c r="AK77" s="4">
        <v>68</v>
      </c>
      <c r="AL77" s="4">
        <v>10</v>
      </c>
      <c r="AM77" s="4">
        <v>39</v>
      </c>
      <c r="AN77" s="4">
        <v>298</v>
      </c>
      <c r="AO77" s="4">
        <v>23</v>
      </c>
      <c r="AP77" s="4">
        <v>51</v>
      </c>
      <c r="AQ77" s="4">
        <v>55</v>
      </c>
      <c r="AR77" s="4">
        <v>22</v>
      </c>
      <c r="AS77" s="4">
        <v>3</v>
      </c>
      <c r="AT77" s="4">
        <v>1</v>
      </c>
      <c r="AU77" s="4">
        <v>5</v>
      </c>
      <c r="AV77" s="4">
        <v>5</v>
      </c>
      <c r="AW77" s="4">
        <v>72</v>
      </c>
      <c r="AX77" s="4">
        <v>27</v>
      </c>
      <c r="AY77" s="4">
        <v>1</v>
      </c>
      <c r="AZ77" s="4">
        <v>3</v>
      </c>
      <c r="BA77" s="4">
        <v>7</v>
      </c>
      <c r="BB77" s="4">
        <v>99</v>
      </c>
      <c r="BC77" s="4">
        <v>23</v>
      </c>
      <c r="BD77" s="4">
        <v>33</v>
      </c>
      <c r="BE77" s="4">
        <v>7</v>
      </c>
      <c r="BF77" s="4">
        <v>2</v>
      </c>
      <c r="BG77" s="4">
        <v>3</v>
      </c>
      <c r="BH77" s="4">
        <v>51</v>
      </c>
      <c r="BI77" s="4">
        <v>33</v>
      </c>
      <c r="BJ77" s="4">
        <v>7</v>
      </c>
      <c r="BK77" s="4">
        <v>99</v>
      </c>
    </row>
    <row r="78" spans="1:63" s="1" customFormat="1" ht="9.9" customHeight="1" x14ac:dyDescent="0.2">
      <c r="B78" s="10" t="s">
        <v>50</v>
      </c>
      <c r="C78" s="4">
        <v>0</v>
      </c>
      <c r="D78" s="4">
        <v>3</v>
      </c>
      <c r="E78" s="4">
        <v>3</v>
      </c>
      <c r="F78" s="4">
        <v>4484</v>
      </c>
      <c r="G78" s="4">
        <v>20</v>
      </c>
      <c r="H78" s="4">
        <v>22</v>
      </c>
      <c r="I78" s="4">
        <v>1</v>
      </c>
      <c r="J78" s="4">
        <v>4</v>
      </c>
      <c r="K78" s="4">
        <v>4</v>
      </c>
      <c r="L78" s="4">
        <v>0</v>
      </c>
      <c r="M78" s="4">
        <v>23</v>
      </c>
      <c r="N78" s="4">
        <v>691</v>
      </c>
      <c r="O78" s="4">
        <v>4</v>
      </c>
      <c r="P78" s="4">
        <v>2</v>
      </c>
      <c r="Q78" s="4">
        <v>493</v>
      </c>
      <c r="R78" s="4">
        <v>4</v>
      </c>
      <c r="S78" s="4">
        <v>5</v>
      </c>
      <c r="T78" s="4">
        <v>6</v>
      </c>
      <c r="U78" s="4">
        <v>2458</v>
      </c>
      <c r="V78" s="4">
        <v>27</v>
      </c>
      <c r="W78" s="4">
        <v>95</v>
      </c>
      <c r="X78" s="4">
        <v>106</v>
      </c>
      <c r="Y78" s="4">
        <v>110</v>
      </c>
      <c r="Z78" s="4">
        <v>19</v>
      </c>
      <c r="AA78" s="4">
        <v>2</v>
      </c>
      <c r="AB78" s="4">
        <v>5345</v>
      </c>
      <c r="AC78" s="4">
        <v>5</v>
      </c>
      <c r="AD78" s="4">
        <v>52</v>
      </c>
      <c r="AE78" s="4">
        <v>5</v>
      </c>
      <c r="AF78" s="4">
        <v>9838</v>
      </c>
      <c r="AG78" s="4">
        <v>79</v>
      </c>
      <c r="AH78" s="4">
        <v>15</v>
      </c>
      <c r="AI78" s="4">
        <v>41</v>
      </c>
      <c r="AJ78" s="4">
        <v>28</v>
      </c>
      <c r="AK78" s="4">
        <v>36</v>
      </c>
      <c r="AL78" s="4">
        <v>4</v>
      </c>
      <c r="AM78" s="4">
        <v>12</v>
      </c>
      <c r="AN78" s="4">
        <v>92</v>
      </c>
      <c r="AO78" s="4">
        <v>10</v>
      </c>
      <c r="AP78" s="4">
        <v>9</v>
      </c>
      <c r="AQ78" s="4">
        <v>12</v>
      </c>
      <c r="AR78" s="4">
        <v>8</v>
      </c>
      <c r="AS78" s="4">
        <v>2</v>
      </c>
      <c r="AT78" s="4">
        <v>1</v>
      </c>
      <c r="AU78" s="4">
        <v>0</v>
      </c>
      <c r="AV78" s="4">
        <v>5</v>
      </c>
      <c r="AW78" s="4">
        <v>17</v>
      </c>
      <c r="AX78" s="4">
        <v>10</v>
      </c>
      <c r="AY78" s="4">
        <v>0</v>
      </c>
      <c r="AZ78" s="4">
        <v>1</v>
      </c>
      <c r="BA78" s="4">
        <v>1</v>
      </c>
      <c r="BB78" s="4">
        <v>33</v>
      </c>
      <c r="BC78" s="4">
        <v>15</v>
      </c>
      <c r="BD78" s="4">
        <v>9</v>
      </c>
      <c r="BE78" s="4">
        <v>3</v>
      </c>
      <c r="BF78" s="4">
        <v>0</v>
      </c>
      <c r="BG78" s="4">
        <v>0</v>
      </c>
      <c r="BH78" s="4">
        <v>7</v>
      </c>
      <c r="BI78" s="4">
        <v>6</v>
      </c>
      <c r="BJ78" s="4">
        <v>0</v>
      </c>
      <c r="BK78" s="4">
        <v>19</v>
      </c>
    </row>
    <row r="79" spans="1:63" s="1" customFormat="1" ht="9.9" customHeight="1" x14ac:dyDescent="0.2">
      <c r="A79" s="6" t="s">
        <v>17</v>
      </c>
      <c r="B79" s="10"/>
      <c r="C79" s="4">
        <v>12</v>
      </c>
      <c r="D79" s="4">
        <v>74</v>
      </c>
      <c r="E79" s="4">
        <v>23</v>
      </c>
      <c r="F79" s="4">
        <v>22529</v>
      </c>
      <c r="G79" s="4">
        <v>114</v>
      </c>
      <c r="H79" s="4">
        <v>87</v>
      </c>
      <c r="I79" s="4">
        <v>4</v>
      </c>
      <c r="J79" s="4">
        <v>32</v>
      </c>
      <c r="K79" s="4">
        <v>14</v>
      </c>
      <c r="L79" s="4">
        <v>6</v>
      </c>
      <c r="M79" s="4">
        <v>178</v>
      </c>
      <c r="N79" s="4">
        <v>3526</v>
      </c>
      <c r="O79" s="4">
        <v>65</v>
      </c>
      <c r="P79" s="4">
        <v>14</v>
      </c>
      <c r="Q79" s="4">
        <v>2530</v>
      </c>
      <c r="R79" s="4">
        <v>38</v>
      </c>
      <c r="S79" s="4">
        <v>62</v>
      </c>
      <c r="T79" s="4">
        <v>26</v>
      </c>
      <c r="U79" s="4">
        <v>13549</v>
      </c>
      <c r="V79" s="4">
        <v>208</v>
      </c>
      <c r="W79" s="4">
        <v>581</v>
      </c>
      <c r="X79" s="4">
        <v>434</v>
      </c>
      <c r="Y79" s="4">
        <v>672</v>
      </c>
      <c r="Z79" s="4">
        <v>88</v>
      </c>
      <c r="AA79" s="4">
        <v>26</v>
      </c>
      <c r="AB79" s="4">
        <v>22403</v>
      </c>
      <c r="AC79" s="4">
        <v>29</v>
      </c>
      <c r="AD79" s="4">
        <v>611</v>
      </c>
      <c r="AE79" s="4">
        <v>50</v>
      </c>
      <c r="AF79" s="4">
        <v>46151</v>
      </c>
      <c r="AG79" s="4">
        <v>190</v>
      </c>
      <c r="AH79" s="4">
        <v>100</v>
      </c>
      <c r="AI79" s="4">
        <v>250</v>
      </c>
      <c r="AJ79" s="4">
        <v>138</v>
      </c>
      <c r="AK79" s="4">
        <v>136</v>
      </c>
      <c r="AL79" s="4">
        <v>22</v>
      </c>
      <c r="AM79" s="4">
        <v>76</v>
      </c>
      <c r="AN79" s="4">
        <v>440</v>
      </c>
      <c r="AO79" s="4">
        <v>37</v>
      </c>
      <c r="AP79" s="4">
        <v>74</v>
      </c>
      <c r="AQ79" s="4">
        <v>78</v>
      </c>
      <c r="AR79" s="4">
        <v>39</v>
      </c>
      <c r="AS79" s="4">
        <v>6</v>
      </c>
      <c r="AT79" s="4">
        <v>2</v>
      </c>
      <c r="AU79" s="4">
        <v>6</v>
      </c>
      <c r="AV79" s="4">
        <v>12</v>
      </c>
      <c r="AW79" s="4">
        <v>108</v>
      </c>
      <c r="AX79" s="4">
        <v>49</v>
      </c>
      <c r="AY79" s="4">
        <v>2</v>
      </c>
      <c r="AZ79" s="4">
        <v>7</v>
      </c>
      <c r="BA79" s="4">
        <v>11</v>
      </c>
      <c r="BB79" s="4">
        <v>153</v>
      </c>
      <c r="BC79" s="4">
        <v>44</v>
      </c>
      <c r="BD79" s="4">
        <v>60</v>
      </c>
      <c r="BE79" s="4">
        <v>11</v>
      </c>
      <c r="BF79" s="4">
        <v>2</v>
      </c>
      <c r="BG79" s="4">
        <v>3</v>
      </c>
      <c r="BH79" s="4">
        <v>65</v>
      </c>
      <c r="BI79" s="4">
        <v>42</v>
      </c>
      <c r="BJ79" s="4">
        <v>15</v>
      </c>
      <c r="BK79" s="4">
        <v>128</v>
      </c>
    </row>
    <row r="80" spans="1:63" s="7" customFormat="1" ht="9.9" customHeight="1" x14ac:dyDescent="0.2">
      <c r="B80" s="11" t="s">
        <v>18</v>
      </c>
      <c r="C80" s="8">
        <f t="shared" ref="C80:AH80" si="16">C79/ 116571</f>
        <v>1.0294155493218725E-4</v>
      </c>
      <c r="D80" s="8">
        <f t="shared" si="16"/>
        <v>6.3480625541515476E-4</v>
      </c>
      <c r="E80" s="8">
        <f t="shared" si="16"/>
        <v>1.9730464695335889E-4</v>
      </c>
      <c r="F80" s="8">
        <f t="shared" si="16"/>
        <v>0.19326419092227054</v>
      </c>
      <c r="G80" s="8">
        <f t="shared" si="16"/>
        <v>9.7794477185577885E-4</v>
      </c>
      <c r="H80" s="8">
        <f t="shared" si="16"/>
        <v>7.4632627325835752E-4</v>
      </c>
      <c r="I80" s="8">
        <f t="shared" si="16"/>
        <v>3.4313851644062416E-5</v>
      </c>
      <c r="J80" s="8">
        <f t="shared" si="16"/>
        <v>2.7451081315249933E-4</v>
      </c>
      <c r="K80" s="8">
        <f t="shared" si="16"/>
        <v>1.2009848075421846E-4</v>
      </c>
      <c r="L80" s="8">
        <f t="shared" si="16"/>
        <v>5.1470777466093627E-5</v>
      </c>
      <c r="M80" s="8">
        <f t="shared" si="16"/>
        <v>1.5269663981607776E-3</v>
      </c>
      <c r="N80" s="8">
        <f t="shared" si="16"/>
        <v>3.0247660224241021E-2</v>
      </c>
      <c r="O80" s="8">
        <f t="shared" si="16"/>
        <v>5.5760008921601424E-4</v>
      </c>
      <c r="P80" s="8">
        <f t="shared" si="16"/>
        <v>1.2009848075421846E-4</v>
      </c>
      <c r="Q80" s="8">
        <f t="shared" si="16"/>
        <v>2.1703511164869477E-2</v>
      </c>
      <c r="R80" s="8">
        <f t="shared" si="16"/>
        <v>3.2598159061859297E-4</v>
      </c>
      <c r="S80" s="8">
        <f t="shared" si="16"/>
        <v>5.3186470048296748E-4</v>
      </c>
      <c r="T80" s="8">
        <f t="shared" si="16"/>
        <v>2.2304003568640571E-4</v>
      </c>
      <c r="U80" s="8">
        <f t="shared" si="16"/>
        <v>0.11622959398135042</v>
      </c>
      <c r="V80" s="8">
        <f t="shared" si="16"/>
        <v>1.7843202854912457E-3</v>
      </c>
      <c r="W80" s="8">
        <f t="shared" si="16"/>
        <v>4.984086951300066E-3</v>
      </c>
      <c r="X80" s="8">
        <f t="shared" si="16"/>
        <v>3.7230529033807722E-3</v>
      </c>
      <c r="Y80" s="8">
        <f t="shared" si="16"/>
        <v>5.764727076202486E-3</v>
      </c>
      <c r="Z80" s="8">
        <f t="shared" si="16"/>
        <v>7.5490473616937322E-4</v>
      </c>
      <c r="AA80" s="8">
        <f t="shared" si="16"/>
        <v>2.2304003568640571E-4</v>
      </c>
      <c r="AB80" s="8">
        <f t="shared" si="16"/>
        <v>0.19218330459548258</v>
      </c>
      <c r="AC80" s="8">
        <f t="shared" si="16"/>
        <v>2.4877542441945251E-4</v>
      </c>
      <c r="AD80" s="8">
        <f t="shared" si="16"/>
        <v>5.2414408386305339E-3</v>
      </c>
      <c r="AE80" s="8">
        <f t="shared" si="16"/>
        <v>4.289231455507802E-4</v>
      </c>
      <c r="AF80" s="8">
        <f t="shared" si="16"/>
        <v>0.39590464180628115</v>
      </c>
      <c r="AG80" s="8">
        <f t="shared" si="16"/>
        <v>1.6299079530929649E-3</v>
      </c>
      <c r="AH80" s="8">
        <f t="shared" si="16"/>
        <v>8.5784629110156039E-4</v>
      </c>
      <c r="AI80" s="8">
        <f t="shared" ref="AI80:BK80" si="17">AI79/ 116571</f>
        <v>2.1446157277539009E-3</v>
      </c>
      <c r="AJ80" s="8">
        <f t="shared" si="17"/>
        <v>1.1838278817201534E-3</v>
      </c>
      <c r="AK80" s="8">
        <f t="shared" si="17"/>
        <v>1.1666709558981222E-3</v>
      </c>
      <c r="AL80" s="8">
        <f t="shared" si="17"/>
        <v>1.887261840423433E-4</v>
      </c>
      <c r="AM80" s="8">
        <f t="shared" si="17"/>
        <v>6.5196318123718594E-4</v>
      </c>
      <c r="AN80" s="8">
        <f t="shared" si="17"/>
        <v>3.774523680846866E-3</v>
      </c>
      <c r="AO80" s="8">
        <f t="shared" si="17"/>
        <v>3.1740312770757738E-4</v>
      </c>
      <c r="AP80" s="8">
        <f t="shared" si="17"/>
        <v>6.3480625541515476E-4</v>
      </c>
      <c r="AQ80" s="8">
        <f t="shared" si="17"/>
        <v>6.6912010705921711E-4</v>
      </c>
      <c r="AR80" s="8">
        <f t="shared" si="17"/>
        <v>3.3456005352960856E-4</v>
      </c>
      <c r="AS80" s="8">
        <f t="shared" si="17"/>
        <v>5.1470777466093627E-5</v>
      </c>
      <c r="AT80" s="8">
        <f t="shared" si="17"/>
        <v>1.7156925822031208E-5</v>
      </c>
      <c r="AU80" s="8">
        <f t="shared" si="17"/>
        <v>5.1470777466093627E-5</v>
      </c>
      <c r="AV80" s="8">
        <f t="shared" si="17"/>
        <v>1.0294155493218725E-4</v>
      </c>
      <c r="AW80" s="8">
        <f t="shared" si="17"/>
        <v>9.2647399438968521E-4</v>
      </c>
      <c r="AX80" s="8">
        <f t="shared" si="17"/>
        <v>4.2034468263976461E-4</v>
      </c>
      <c r="AY80" s="8">
        <f t="shared" si="17"/>
        <v>1.7156925822031208E-5</v>
      </c>
      <c r="AZ80" s="8">
        <f t="shared" si="17"/>
        <v>6.004924037710923E-5</v>
      </c>
      <c r="BA80" s="8">
        <f t="shared" si="17"/>
        <v>9.4363092021171652E-5</v>
      </c>
      <c r="BB80" s="8">
        <f t="shared" si="17"/>
        <v>1.3125048253853874E-3</v>
      </c>
      <c r="BC80" s="8">
        <f t="shared" si="17"/>
        <v>3.7745236808468661E-4</v>
      </c>
      <c r="BD80" s="8">
        <f t="shared" si="17"/>
        <v>5.147077746609363E-4</v>
      </c>
      <c r="BE80" s="8">
        <f t="shared" si="17"/>
        <v>9.4363092021171652E-5</v>
      </c>
      <c r="BF80" s="8">
        <f t="shared" si="17"/>
        <v>1.7156925822031208E-5</v>
      </c>
      <c r="BG80" s="8">
        <f t="shared" si="17"/>
        <v>2.5735388733046814E-5</v>
      </c>
      <c r="BH80" s="8">
        <f t="shared" si="17"/>
        <v>5.5760008921601424E-4</v>
      </c>
      <c r="BI80" s="8">
        <f t="shared" si="17"/>
        <v>3.6029544226265538E-4</v>
      </c>
      <c r="BJ80" s="8">
        <f t="shared" si="17"/>
        <v>1.2867694366523407E-4</v>
      </c>
      <c r="BK80" s="8">
        <f t="shared" si="17"/>
        <v>1.0980432526099973E-3</v>
      </c>
    </row>
    <row r="81" spans="1:63" s="1" customFormat="1" ht="5.0999999999999996" customHeight="1" x14ac:dyDescent="0.2">
      <c r="B81" s="1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</row>
    <row r="82" spans="1:63" s="1" customFormat="1" ht="9.9" customHeight="1" x14ac:dyDescent="0.2">
      <c r="A82" s="3" t="s">
        <v>51</v>
      </c>
      <c r="B82" s="1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</row>
    <row r="83" spans="1:63" s="1" customFormat="1" ht="9.9" customHeight="1" x14ac:dyDescent="0.2">
      <c r="B83" s="10" t="s">
        <v>38</v>
      </c>
      <c r="C83" s="4">
        <v>47</v>
      </c>
      <c r="D83" s="4">
        <v>179</v>
      </c>
      <c r="E83" s="4">
        <v>21</v>
      </c>
      <c r="F83" s="4">
        <v>40006</v>
      </c>
      <c r="G83" s="4">
        <v>266</v>
      </c>
      <c r="H83" s="4">
        <v>99</v>
      </c>
      <c r="I83" s="4">
        <v>23</v>
      </c>
      <c r="J83" s="4">
        <v>55</v>
      </c>
      <c r="K83" s="4">
        <v>21</v>
      </c>
      <c r="L83" s="4">
        <v>13</v>
      </c>
      <c r="M83" s="4">
        <v>131</v>
      </c>
      <c r="N83" s="4">
        <v>4579</v>
      </c>
      <c r="O83" s="4">
        <v>241</v>
      </c>
      <c r="P83" s="4">
        <v>20</v>
      </c>
      <c r="Q83" s="4">
        <v>4657</v>
      </c>
      <c r="R83" s="4">
        <v>69</v>
      </c>
      <c r="S83" s="4">
        <v>79</v>
      </c>
      <c r="T83" s="4">
        <v>42</v>
      </c>
      <c r="U83" s="4">
        <v>23296</v>
      </c>
      <c r="V83" s="4">
        <v>297</v>
      </c>
      <c r="W83" s="4">
        <v>1556</v>
      </c>
      <c r="X83" s="4">
        <v>573</v>
      </c>
      <c r="Y83" s="4">
        <v>1769</v>
      </c>
      <c r="Z83" s="4">
        <v>73</v>
      </c>
      <c r="AA83" s="4">
        <v>37</v>
      </c>
      <c r="AB83" s="4">
        <v>8512</v>
      </c>
      <c r="AC83" s="4">
        <v>36</v>
      </c>
      <c r="AD83" s="4">
        <v>372</v>
      </c>
      <c r="AE83" s="4">
        <v>101</v>
      </c>
      <c r="AF83" s="4">
        <v>24293</v>
      </c>
      <c r="AG83" s="4">
        <v>127</v>
      </c>
      <c r="AH83" s="4">
        <v>95</v>
      </c>
      <c r="AI83" s="4">
        <v>330</v>
      </c>
      <c r="AJ83" s="4">
        <v>125</v>
      </c>
      <c r="AK83" s="4">
        <v>91</v>
      </c>
      <c r="AL83" s="4">
        <v>19</v>
      </c>
      <c r="AM83" s="4">
        <v>84</v>
      </c>
      <c r="AN83" s="4">
        <v>743</v>
      </c>
      <c r="AO83" s="4">
        <v>19</v>
      </c>
      <c r="AP83" s="4">
        <v>85</v>
      </c>
      <c r="AQ83" s="4">
        <v>59</v>
      </c>
      <c r="AR83" s="4">
        <v>34</v>
      </c>
      <c r="AS83" s="4">
        <v>7</v>
      </c>
      <c r="AT83" s="4">
        <v>11</v>
      </c>
      <c r="AU83" s="4">
        <v>11</v>
      </c>
      <c r="AV83" s="4">
        <v>13</v>
      </c>
      <c r="AW83" s="4">
        <v>60</v>
      </c>
      <c r="AX83" s="4">
        <v>29</v>
      </c>
      <c r="AY83" s="4">
        <v>8</v>
      </c>
      <c r="AZ83" s="4">
        <v>12</v>
      </c>
      <c r="BA83" s="4">
        <v>34</v>
      </c>
      <c r="BB83" s="4">
        <v>38</v>
      </c>
      <c r="BC83" s="4">
        <v>35</v>
      </c>
      <c r="BD83" s="4">
        <v>34</v>
      </c>
      <c r="BE83" s="4">
        <v>8</v>
      </c>
      <c r="BF83" s="4">
        <v>3</v>
      </c>
      <c r="BG83" s="4">
        <v>2</v>
      </c>
      <c r="BH83" s="4">
        <v>75</v>
      </c>
      <c r="BI83" s="4">
        <v>32</v>
      </c>
      <c r="BJ83" s="4">
        <v>41</v>
      </c>
      <c r="BK83" s="4">
        <v>160</v>
      </c>
    </row>
    <row r="84" spans="1:63" s="1" customFormat="1" ht="9.9" customHeight="1" x14ac:dyDescent="0.2">
      <c r="A84" s="6" t="s">
        <v>17</v>
      </c>
      <c r="B84" s="10"/>
      <c r="C84" s="4">
        <v>47</v>
      </c>
      <c r="D84" s="4">
        <v>179</v>
      </c>
      <c r="E84" s="4">
        <v>21</v>
      </c>
      <c r="F84" s="4">
        <v>40006</v>
      </c>
      <c r="G84" s="4">
        <v>266</v>
      </c>
      <c r="H84" s="4">
        <v>99</v>
      </c>
      <c r="I84" s="4">
        <v>23</v>
      </c>
      <c r="J84" s="4">
        <v>55</v>
      </c>
      <c r="K84" s="4">
        <v>21</v>
      </c>
      <c r="L84" s="4">
        <v>13</v>
      </c>
      <c r="M84" s="4">
        <v>131</v>
      </c>
      <c r="N84" s="4">
        <v>4579</v>
      </c>
      <c r="O84" s="4">
        <v>241</v>
      </c>
      <c r="P84" s="4">
        <v>20</v>
      </c>
      <c r="Q84" s="4">
        <v>4657</v>
      </c>
      <c r="R84" s="4">
        <v>69</v>
      </c>
      <c r="S84" s="4">
        <v>79</v>
      </c>
      <c r="T84" s="4">
        <v>42</v>
      </c>
      <c r="U84" s="4">
        <v>23296</v>
      </c>
      <c r="V84" s="4">
        <v>297</v>
      </c>
      <c r="W84" s="4">
        <v>1556</v>
      </c>
      <c r="X84" s="4">
        <v>573</v>
      </c>
      <c r="Y84" s="4">
        <v>1769</v>
      </c>
      <c r="Z84" s="4">
        <v>73</v>
      </c>
      <c r="AA84" s="4">
        <v>37</v>
      </c>
      <c r="AB84" s="4">
        <v>8512</v>
      </c>
      <c r="AC84" s="4">
        <v>36</v>
      </c>
      <c r="AD84" s="4">
        <v>372</v>
      </c>
      <c r="AE84" s="4">
        <v>101</v>
      </c>
      <c r="AF84" s="4">
        <v>24293</v>
      </c>
      <c r="AG84" s="4">
        <v>127</v>
      </c>
      <c r="AH84" s="4">
        <v>95</v>
      </c>
      <c r="AI84" s="4">
        <v>330</v>
      </c>
      <c r="AJ84" s="4">
        <v>125</v>
      </c>
      <c r="AK84" s="4">
        <v>91</v>
      </c>
      <c r="AL84" s="4">
        <v>19</v>
      </c>
      <c r="AM84" s="4">
        <v>84</v>
      </c>
      <c r="AN84" s="4">
        <v>743</v>
      </c>
      <c r="AO84" s="4">
        <v>19</v>
      </c>
      <c r="AP84" s="4">
        <v>85</v>
      </c>
      <c r="AQ84" s="4">
        <v>59</v>
      </c>
      <c r="AR84" s="4">
        <v>34</v>
      </c>
      <c r="AS84" s="4">
        <v>7</v>
      </c>
      <c r="AT84" s="4">
        <v>11</v>
      </c>
      <c r="AU84" s="4">
        <v>11</v>
      </c>
      <c r="AV84" s="4">
        <v>13</v>
      </c>
      <c r="AW84" s="4">
        <v>60</v>
      </c>
      <c r="AX84" s="4">
        <v>29</v>
      </c>
      <c r="AY84" s="4">
        <v>8</v>
      </c>
      <c r="AZ84" s="4">
        <v>12</v>
      </c>
      <c r="BA84" s="4">
        <v>34</v>
      </c>
      <c r="BB84" s="4">
        <v>38</v>
      </c>
      <c r="BC84" s="4">
        <v>35</v>
      </c>
      <c r="BD84" s="4">
        <v>34</v>
      </c>
      <c r="BE84" s="4">
        <v>8</v>
      </c>
      <c r="BF84" s="4">
        <v>3</v>
      </c>
      <c r="BG84" s="4">
        <v>2</v>
      </c>
      <c r="BH84" s="4">
        <v>75</v>
      </c>
      <c r="BI84" s="4">
        <v>32</v>
      </c>
      <c r="BJ84" s="4">
        <v>41</v>
      </c>
      <c r="BK84" s="4">
        <v>160</v>
      </c>
    </row>
    <row r="85" spans="1:63" s="7" customFormat="1" ht="9.9" customHeight="1" x14ac:dyDescent="0.2">
      <c r="B85" s="11" t="s">
        <v>18</v>
      </c>
      <c r="C85" s="8">
        <f t="shared" ref="C85:AH85" si="18">C84/ 114315</f>
        <v>4.1114464418492763E-4</v>
      </c>
      <c r="D85" s="8">
        <f t="shared" si="18"/>
        <v>1.5658487512574904E-3</v>
      </c>
      <c r="E85" s="8">
        <f t="shared" si="18"/>
        <v>1.8370292612518042E-4</v>
      </c>
      <c r="F85" s="8">
        <f t="shared" si="18"/>
        <v>0.34996282202685564</v>
      </c>
      <c r="G85" s="8">
        <f t="shared" si="18"/>
        <v>2.3269037309189521E-3</v>
      </c>
      <c r="H85" s="8">
        <f t="shared" si="18"/>
        <v>8.6602808030442199E-4</v>
      </c>
      <c r="I85" s="8">
        <f t="shared" si="18"/>
        <v>2.0119844289900714E-4</v>
      </c>
      <c r="J85" s="8">
        <f t="shared" si="18"/>
        <v>4.8112671128023443E-4</v>
      </c>
      <c r="K85" s="8">
        <f t="shared" si="18"/>
        <v>1.8370292612518042E-4</v>
      </c>
      <c r="L85" s="8">
        <f t="shared" si="18"/>
        <v>1.1372085902987359E-4</v>
      </c>
      <c r="M85" s="8">
        <f t="shared" si="18"/>
        <v>1.1459563486856492E-3</v>
      </c>
      <c r="N85" s="8">
        <f t="shared" si="18"/>
        <v>4.0055985653676247E-2</v>
      </c>
      <c r="O85" s="8">
        <f t="shared" si="18"/>
        <v>2.1082097712461184E-3</v>
      </c>
      <c r="P85" s="8">
        <f t="shared" si="18"/>
        <v>1.7495516773826706E-4</v>
      </c>
      <c r="Q85" s="8">
        <f t="shared" si="18"/>
        <v>4.0738310807855484E-2</v>
      </c>
      <c r="R85" s="8">
        <f t="shared" si="18"/>
        <v>6.0359532869702138E-4</v>
      </c>
      <c r="S85" s="8">
        <f t="shared" si="18"/>
        <v>6.9107291256615495E-4</v>
      </c>
      <c r="T85" s="8">
        <f t="shared" si="18"/>
        <v>3.6740585225036084E-4</v>
      </c>
      <c r="U85" s="8">
        <f t="shared" si="18"/>
        <v>0.20378777938153347</v>
      </c>
      <c r="V85" s="8">
        <f t="shared" si="18"/>
        <v>2.598084240913266E-3</v>
      </c>
      <c r="W85" s="8">
        <f t="shared" si="18"/>
        <v>1.3611512050037178E-2</v>
      </c>
      <c r="X85" s="8">
        <f t="shared" si="18"/>
        <v>5.0124655557013519E-3</v>
      </c>
      <c r="Y85" s="8">
        <f t="shared" si="18"/>
        <v>1.5474784586449722E-2</v>
      </c>
      <c r="Z85" s="8">
        <f t="shared" si="18"/>
        <v>6.3858636224467481E-4</v>
      </c>
      <c r="AA85" s="8">
        <f t="shared" si="18"/>
        <v>3.2366706031579406E-4</v>
      </c>
      <c r="AB85" s="8">
        <f t="shared" si="18"/>
        <v>7.4460919389406466E-2</v>
      </c>
      <c r="AC85" s="8">
        <f t="shared" si="18"/>
        <v>3.149193019288807E-4</v>
      </c>
      <c r="AD85" s="8">
        <f t="shared" si="18"/>
        <v>3.2541661199317674E-3</v>
      </c>
      <c r="AE85" s="8">
        <f t="shared" si="18"/>
        <v>8.835235970782487E-4</v>
      </c>
      <c r="AF85" s="8">
        <f t="shared" si="18"/>
        <v>0.21250929449328609</v>
      </c>
      <c r="AG85" s="8">
        <f t="shared" si="18"/>
        <v>1.110965315137996E-3</v>
      </c>
      <c r="AH85" s="8">
        <f t="shared" si="18"/>
        <v>8.3103704675676856E-4</v>
      </c>
      <c r="AI85" s="8">
        <f t="shared" ref="AI85:BK85" si="19">AI84/ 114315</f>
        <v>2.8867602676814065E-3</v>
      </c>
      <c r="AJ85" s="8">
        <f t="shared" si="19"/>
        <v>1.0934697983641692E-3</v>
      </c>
      <c r="AK85" s="8">
        <f t="shared" si="19"/>
        <v>7.9604601320911513E-4</v>
      </c>
      <c r="AL85" s="8">
        <f t="shared" si="19"/>
        <v>1.6620740935135371E-4</v>
      </c>
      <c r="AM85" s="8">
        <f t="shared" si="19"/>
        <v>7.3481170450072169E-4</v>
      </c>
      <c r="AN85" s="8">
        <f t="shared" si="19"/>
        <v>6.4995844814766217E-3</v>
      </c>
      <c r="AO85" s="8">
        <f t="shared" si="19"/>
        <v>1.6620740935135371E-4</v>
      </c>
      <c r="AP85" s="8">
        <f t="shared" si="19"/>
        <v>7.435594628876351E-4</v>
      </c>
      <c r="AQ85" s="8">
        <f t="shared" si="19"/>
        <v>5.1611774482788781E-4</v>
      </c>
      <c r="AR85" s="8">
        <f t="shared" si="19"/>
        <v>2.9742378515505404E-4</v>
      </c>
      <c r="AS85" s="8">
        <f t="shared" si="19"/>
        <v>6.1234308708393474E-5</v>
      </c>
      <c r="AT85" s="8">
        <f t="shared" si="19"/>
        <v>9.6225342256046889E-5</v>
      </c>
      <c r="AU85" s="8">
        <f t="shared" si="19"/>
        <v>9.6225342256046889E-5</v>
      </c>
      <c r="AV85" s="8">
        <f t="shared" si="19"/>
        <v>1.1372085902987359E-4</v>
      </c>
      <c r="AW85" s="8">
        <f t="shared" si="19"/>
        <v>5.2486550321480122E-4</v>
      </c>
      <c r="AX85" s="8">
        <f t="shared" si="19"/>
        <v>2.5368499322048725E-4</v>
      </c>
      <c r="AY85" s="8">
        <f t="shared" si="19"/>
        <v>6.9982067095306831E-5</v>
      </c>
      <c r="AZ85" s="8">
        <f t="shared" si="19"/>
        <v>1.0497310064296025E-4</v>
      </c>
      <c r="BA85" s="8">
        <f t="shared" si="19"/>
        <v>2.9742378515505404E-4</v>
      </c>
      <c r="BB85" s="8">
        <f t="shared" si="19"/>
        <v>3.3241481870270741E-4</v>
      </c>
      <c r="BC85" s="8">
        <f t="shared" si="19"/>
        <v>3.061715435419674E-4</v>
      </c>
      <c r="BD85" s="8">
        <f t="shared" si="19"/>
        <v>2.9742378515505404E-4</v>
      </c>
      <c r="BE85" s="8">
        <f t="shared" si="19"/>
        <v>6.9982067095306831E-5</v>
      </c>
      <c r="BF85" s="8">
        <f t="shared" si="19"/>
        <v>2.6243275160740062E-5</v>
      </c>
      <c r="BG85" s="8">
        <f t="shared" si="19"/>
        <v>1.7495516773826708E-5</v>
      </c>
      <c r="BH85" s="8">
        <f t="shared" si="19"/>
        <v>6.5608187901850152E-4</v>
      </c>
      <c r="BI85" s="8">
        <f t="shared" si="19"/>
        <v>2.7992826838122732E-4</v>
      </c>
      <c r="BJ85" s="8">
        <f t="shared" si="19"/>
        <v>3.5865809386344749E-4</v>
      </c>
      <c r="BK85" s="8">
        <f t="shared" si="19"/>
        <v>1.3996413419061365E-3</v>
      </c>
    </row>
    <row r="86" spans="1:63" s="1" customFormat="1" ht="5.0999999999999996" customHeight="1" x14ac:dyDescent="0.2">
      <c r="B86" s="1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</row>
    <row r="87" spans="1:63" s="1" customFormat="1" ht="9.9" customHeight="1" x14ac:dyDescent="0.2">
      <c r="A87" s="3" t="s">
        <v>52</v>
      </c>
      <c r="B87" s="1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</row>
    <row r="88" spans="1:63" s="1" customFormat="1" ht="9.9" customHeight="1" x14ac:dyDescent="0.2">
      <c r="B88" s="10" t="s">
        <v>53</v>
      </c>
      <c r="C88" s="4">
        <v>1</v>
      </c>
      <c r="D88" s="4">
        <v>15</v>
      </c>
      <c r="E88" s="4">
        <v>2</v>
      </c>
      <c r="F88" s="4">
        <v>4202</v>
      </c>
      <c r="G88" s="4">
        <v>20</v>
      </c>
      <c r="H88" s="4">
        <v>13</v>
      </c>
      <c r="I88" s="4">
        <v>3</v>
      </c>
      <c r="J88" s="4">
        <v>9</v>
      </c>
      <c r="K88" s="4">
        <v>2</v>
      </c>
      <c r="L88" s="4">
        <v>2</v>
      </c>
      <c r="M88" s="4">
        <v>20</v>
      </c>
      <c r="N88" s="4">
        <v>506</v>
      </c>
      <c r="O88" s="4">
        <v>12</v>
      </c>
      <c r="P88" s="4">
        <v>2</v>
      </c>
      <c r="Q88" s="4">
        <v>637</v>
      </c>
      <c r="R88" s="4">
        <v>3</v>
      </c>
      <c r="S88" s="4">
        <v>2</v>
      </c>
      <c r="T88" s="4">
        <v>2</v>
      </c>
      <c r="U88" s="4">
        <v>2945</v>
      </c>
      <c r="V88" s="4">
        <v>40</v>
      </c>
      <c r="W88" s="4">
        <v>125</v>
      </c>
      <c r="X88" s="4">
        <v>60</v>
      </c>
      <c r="Y88" s="4">
        <v>85</v>
      </c>
      <c r="Z88" s="4">
        <v>5</v>
      </c>
      <c r="AA88" s="4">
        <v>2</v>
      </c>
      <c r="AB88" s="4">
        <v>2521</v>
      </c>
      <c r="AC88" s="4">
        <v>2</v>
      </c>
      <c r="AD88" s="4">
        <v>32</v>
      </c>
      <c r="AE88" s="4">
        <v>9</v>
      </c>
      <c r="AF88" s="4">
        <v>5714</v>
      </c>
      <c r="AG88" s="4">
        <v>20</v>
      </c>
      <c r="AH88" s="4">
        <v>15</v>
      </c>
      <c r="AI88" s="4">
        <v>27</v>
      </c>
      <c r="AJ88" s="4">
        <v>14</v>
      </c>
      <c r="AK88" s="4">
        <v>16</v>
      </c>
      <c r="AL88" s="4">
        <v>3</v>
      </c>
      <c r="AM88" s="4">
        <v>15</v>
      </c>
      <c r="AN88" s="4">
        <v>69</v>
      </c>
      <c r="AO88" s="4">
        <v>4</v>
      </c>
      <c r="AP88" s="4">
        <v>11</v>
      </c>
      <c r="AQ88" s="4">
        <v>8</v>
      </c>
      <c r="AR88" s="4">
        <v>1</v>
      </c>
      <c r="AS88" s="4">
        <v>1</v>
      </c>
      <c r="AT88" s="4">
        <v>0</v>
      </c>
      <c r="AU88" s="4">
        <v>2</v>
      </c>
      <c r="AV88" s="4">
        <v>0</v>
      </c>
      <c r="AW88" s="4">
        <v>8</v>
      </c>
      <c r="AX88" s="4">
        <v>7</v>
      </c>
      <c r="AY88" s="4">
        <v>1</v>
      </c>
      <c r="AZ88" s="4">
        <v>2</v>
      </c>
      <c r="BA88" s="4">
        <v>3</v>
      </c>
      <c r="BB88" s="4">
        <v>3</v>
      </c>
      <c r="BC88" s="4">
        <v>12</v>
      </c>
      <c r="BD88" s="4">
        <v>12</v>
      </c>
      <c r="BE88" s="4">
        <v>2</v>
      </c>
      <c r="BF88" s="4">
        <v>0</v>
      </c>
      <c r="BG88" s="4">
        <v>1</v>
      </c>
      <c r="BH88" s="4">
        <v>8</v>
      </c>
      <c r="BI88" s="4">
        <v>5</v>
      </c>
      <c r="BJ88" s="4">
        <v>0</v>
      </c>
      <c r="BK88" s="4">
        <v>10</v>
      </c>
    </row>
    <row r="89" spans="1:63" s="1" customFormat="1" ht="9.9" customHeight="1" x14ac:dyDescent="0.2">
      <c r="B89" s="10" t="s">
        <v>38</v>
      </c>
      <c r="C89" s="4">
        <v>0</v>
      </c>
      <c r="D89" s="4">
        <v>0</v>
      </c>
      <c r="E89" s="4">
        <v>0</v>
      </c>
      <c r="F89" s="4">
        <v>50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6</v>
      </c>
      <c r="O89" s="4">
        <v>0</v>
      </c>
      <c r="P89" s="4">
        <v>0</v>
      </c>
      <c r="Q89" s="4">
        <v>10</v>
      </c>
      <c r="R89" s="4">
        <v>0</v>
      </c>
      <c r="S89" s="4">
        <v>0</v>
      </c>
      <c r="T89" s="4">
        <v>0</v>
      </c>
      <c r="U89" s="4">
        <v>46</v>
      </c>
      <c r="V89" s="4">
        <v>0</v>
      </c>
      <c r="W89" s="4">
        <v>1</v>
      </c>
      <c r="X89" s="4">
        <v>1</v>
      </c>
      <c r="Y89" s="4">
        <v>4</v>
      </c>
      <c r="Z89" s="4">
        <v>0</v>
      </c>
      <c r="AA89" s="4">
        <v>0</v>
      </c>
      <c r="AB89" s="4">
        <v>25</v>
      </c>
      <c r="AC89" s="4">
        <v>0</v>
      </c>
      <c r="AD89" s="4">
        <v>0</v>
      </c>
      <c r="AE89" s="4">
        <v>0</v>
      </c>
      <c r="AF89" s="4">
        <v>72</v>
      </c>
      <c r="AG89" s="4">
        <v>1</v>
      </c>
      <c r="AH89" s="4">
        <v>1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2</v>
      </c>
      <c r="AO89" s="4">
        <v>1</v>
      </c>
      <c r="AP89" s="4">
        <v>1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0</v>
      </c>
      <c r="BC89" s="4">
        <v>0</v>
      </c>
      <c r="BD89" s="4">
        <v>0</v>
      </c>
      <c r="BE89" s="4">
        <v>0</v>
      </c>
      <c r="BF89" s="4">
        <v>0</v>
      </c>
      <c r="BG89" s="4">
        <v>0</v>
      </c>
      <c r="BH89" s="4">
        <v>0</v>
      </c>
      <c r="BI89" s="4">
        <v>0</v>
      </c>
      <c r="BJ89" s="4">
        <v>0</v>
      </c>
      <c r="BK89" s="4">
        <v>0</v>
      </c>
    </row>
    <row r="90" spans="1:63" s="1" customFormat="1" ht="9.9" customHeight="1" x14ac:dyDescent="0.2">
      <c r="B90" s="10" t="s">
        <v>54</v>
      </c>
      <c r="C90" s="4">
        <v>27</v>
      </c>
      <c r="D90" s="4">
        <v>80</v>
      </c>
      <c r="E90" s="4">
        <v>29</v>
      </c>
      <c r="F90" s="4">
        <v>31987</v>
      </c>
      <c r="G90" s="4">
        <v>228</v>
      </c>
      <c r="H90" s="4">
        <v>265</v>
      </c>
      <c r="I90" s="4">
        <v>16</v>
      </c>
      <c r="J90" s="4">
        <v>32</v>
      </c>
      <c r="K90" s="4">
        <v>17</v>
      </c>
      <c r="L90" s="4">
        <v>6</v>
      </c>
      <c r="M90" s="4">
        <v>257</v>
      </c>
      <c r="N90" s="4">
        <v>3363</v>
      </c>
      <c r="O90" s="4">
        <v>155</v>
      </c>
      <c r="P90" s="4">
        <v>22</v>
      </c>
      <c r="Q90" s="4">
        <v>4689</v>
      </c>
      <c r="R90" s="4">
        <v>45</v>
      </c>
      <c r="S90" s="4">
        <v>55</v>
      </c>
      <c r="T90" s="4">
        <v>32</v>
      </c>
      <c r="U90" s="4">
        <v>22970</v>
      </c>
      <c r="V90" s="4">
        <v>352</v>
      </c>
      <c r="W90" s="4">
        <v>1202</v>
      </c>
      <c r="X90" s="4">
        <v>418</v>
      </c>
      <c r="Y90" s="4">
        <v>1274</v>
      </c>
      <c r="Z90" s="4">
        <v>65</v>
      </c>
      <c r="AA90" s="4">
        <v>19</v>
      </c>
      <c r="AB90" s="4">
        <v>10966</v>
      </c>
      <c r="AC90" s="4">
        <v>54</v>
      </c>
      <c r="AD90" s="4">
        <v>367</v>
      </c>
      <c r="AE90" s="4">
        <v>56</v>
      </c>
      <c r="AF90" s="4">
        <v>27268</v>
      </c>
      <c r="AG90" s="4">
        <v>125</v>
      </c>
      <c r="AH90" s="4">
        <v>81</v>
      </c>
      <c r="AI90" s="4">
        <v>295</v>
      </c>
      <c r="AJ90" s="4">
        <v>105</v>
      </c>
      <c r="AK90" s="4">
        <v>86</v>
      </c>
      <c r="AL90" s="4">
        <v>18</v>
      </c>
      <c r="AM90" s="4">
        <v>87</v>
      </c>
      <c r="AN90" s="4">
        <v>672</v>
      </c>
      <c r="AO90" s="4">
        <v>35</v>
      </c>
      <c r="AP90" s="4">
        <v>101</v>
      </c>
      <c r="AQ90" s="4">
        <v>56</v>
      </c>
      <c r="AR90" s="4">
        <v>28</v>
      </c>
      <c r="AS90" s="4">
        <v>5</v>
      </c>
      <c r="AT90" s="4">
        <v>6</v>
      </c>
      <c r="AU90" s="4">
        <v>9</v>
      </c>
      <c r="AV90" s="4">
        <v>15</v>
      </c>
      <c r="AW90" s="4">
        <v>63</v>
      </c>
      <c r="AX90" s="4">
        <v>27</v>
      </c>
      <c r="AY90" s="4">
        <v>2</v>
      </c>
      <c r="AZ90" s="4">
        <v>8</v>
      </c>
      <c r="BA90" s="4">
        <v>36</v>
      </c>
      <c r="BB90" s="4">
        <v>26</v>
      </c>
      <c r="BC90" s="4">
        <v>76</v>
      </c>
      <c r="BD90" s="4">
        <v>62</v>
      </c>
      <c r="BE90" s="4">
        <v>3</v>
      </c>
      <c r="BF90" s="4">
        <v>6</v>
      </c>
      <c r="BG90" s="4">
        <v>6</v>
      </c>
      <c r="BH90" s="4">
        <v>62</v>
      </c>
      <c r="BI90" s="4">
        <v>49</v>
      </c>
      <c r="BJ90" s="4">
        <v>6</v>
      </c>
      <c r="BK90" s="4">
        <v>143</v>
      </c>
    </row>
    <row r="91" spans="1:63" s="1" customFormat="1" ht="9.9" customHeight="1" x14ac:dyDescent="0.2">
      <c r="A91" s="6" t="s">
        <v>17</v>
      </c>
      <c r="B91" s="10"/>
      <c r="C91" s="4">
        <v>28</v>
      </c>
      <c r="D91" s="4">
        <v>95</v>
      </c>
      <c r="E91" s="4">
        <v>31</v>
      </c>
      <c r="F91" s="4">
        <v>36239</v>
      </c>
      <c r="G91" s="4">
        <v>248</v>
      </c>
      <c r="H91" s="4">
        <v>278</v>
      </c>
      <c r="I91" s="4">
        <v>19</v>
      </c>
      <c r="J91" s="4">
        <v>41</v>
      </c>
      <c r="K91" s="4">
        <v>19</v>
      </c>
      <c r="L91" s="4">
        <v>8</v>
      </c>
      <c r="M91" s="4">
        <v>277</v>
      </c>
      <c r="N91" s="4">
        <v>3875</v>
      </c>
      <c r="O91" s="4">
        <v>167</v>
      </c>
      <c r="P91" s="4">
        <v>24</v>
      </c>
      <c r="Q91" s="4">
        <v>5336</v>
      </c>
      <c r="R91" s="4">
        <v>48</v>
      </c>
      <c r="S91" s="4">
        <v>57</v>
      </c>
      <c r="T91" s="4">
        <v>34</v>
      </c>
      <c r="U91" s="4">
        <v>25961</v>
      </c>
      <c r="V91" s="4">
        <v>392</v>
      </c>
      <c r="W91" s="4">
        <v>1328</v>
      </c>
      <c r="X91" s="4">
        <v>479</v>
      </c>
      <c r="Y91" s="4">
        <v>1363</v>
      </c>
      <c r="Z91" s="4">
        <v>70</v>
      </c>
      <c r="AA91" s="4">
        <v>21</v>
      </c>
      <c r="AB91" s="4">
        <v>13512</v>
      </c>
      <c r="AC91" s="4">
        <v>56</v>
      </c>
      <c r="AD91" s="4">
        <v>399</v>
      </c>
      <c r="AE91" s="4">
        <v>65</v>
      </c>
      <c r="AF91" s="4">
        <v>33054</v>
      </c>
      <c r="AG91" s="4">
        <v>146</v>
      </c>
      <c r="AH91" s="4">
        <v>97</v>
      </c>
      <c r="AI91" s="4">
        <v>322</v>
      </c>
      <c r="AJ91" s="4">
        <v>119</v>
      </c>
      <c r="AK91" s="4">
        <v>102</v>
      </c>
      <c r="AL91" s="4">
        <v>21</v>
      </c>
      <c r="AM91" s="4">
        <v>102</v>
      </c>
      <c r="AN91" s="4">
        <v>743</v>
      </c>
      <c r="AO91" s="4">
        <v>40</v>
      </c>
      <c r="AP91" s="4">
        <v>113</v>
      </c>
      <c r="AQ91" s="4">
        <v>64</v>
      </c>
      <c r="AR91" s="4">
        <v>29</v>
      </c>
      <c r="AS91" s="4">
        <v>6</v>
      </c>
      <c r="AT91" s="4">
        <v>6</v>
      </c>
      <c r="AU91" s="4">
        <v>11</v>
      </c>
      <c r="AV91" s="4">
        <v>15</v>
      </c>
      <c r="AW91" s="4">
        <v>71</v>
      </c>
      <c r="AX91" s="4">
        <v>34</v>
      </c>
      <c r="AY91" s="4">
        <v>3</v>
      </c>
      <c r="AZ91" s="4">
        <v>10</v>
      </c>
      <c r="BA91" s="4">
        <v>39</v>
      </c>
      <c r="BB91" s="4">
        <v>29</v>
      </c>
      <c r="BC91" s="4">
        <v>88</v>
      </c>
      <c r="BD91" s="4">
        <v>74</v>
      </c>
      <c r="BE91" s="4">
        <v>5</v>
      </c>
      <c r="BF91" s="4">
        <v>6</v>
      </c>
      <c r="BG91" s="4">
        <v>7</v>
      </c>
      <c r="BH91" s="4">
        <v>70</v>
      </c>
      <c r="BI91" s="4">
        <v>54</v>
      </c>
      <c r="BJ91" s="4">
        <v>6</v>
      </c>
      <c r="BK91" s="4">
        <v>153</v>
      </c>
    </row>
    <row r="92" spans="1:63" s="7" customFormat="1" ht="9.9" customHeight="1" x14ac:dyDescent="0.2">
      <c r="B92" s="11" t="s">
        <v>18</v>
      </c>
      <c r="C92" s="8">
        <f t="shared" ref="C92:AH92" si="20">C91/ 126394</f>
        <v>2.2152950298273653E-4</v>
      </c>
      <c r="D92" s="8">
        <f t="shared" si="20"/>
        <v>7.5161795654857038E-4</v>
      </c>
      <c r="E92" s="8">
        <f t="shared" si="20"/>
        <v>2.4526480687374401E-4</v>
      </c>
      <c r="F92" s="8">
        <f t="shared" si="20"/>
        <v>0.28671455923540673</v>
      </c>
      <c r="G92" s="8">
        <f t="shared" si="20"/>
        <v>1.9621184549899521E-3</v>
      </c>
      <c r="H92" s="8">
        <f t="shared" si="20"/>
        <v>2.1994714939000269E-3</v>
      </c>
      <c r="I92" s="8">
        <f t="shared" si="20"/>
        <v>1.5032359130971406E-4</v>
      </c>
      <c r="J92" s="8">
        <f t="shared" si="20"/>
        <v>3.2438248651043563E-4</v>
      </c>
      <c r="K92" s="8">
        <f t="shared" si="20"/>
        <v>1.5032359130971406E-4</v>
      </c>
      <c r="L92" s="8">
        <f t="shared" si="20"/>
        <v>6.329414370935329E-5</v>
      </c>
      <c r="M92" s="8">
        <f t="shared" si="20"/>
        <v>2.1915597259363579E-3</v>
      </c>
      <c r="N92" s="8">
        <f t="shared" si="20"/>
        <v>3.0658100859217999E-2</v>
      </c>
      <c r="O92" s="8">
        <f t="shared" si="20"/>
        <v>1.3212652499327499E-3</v>
      </c>
      <c r="P92" s="8">
        <f t="shared" si="20"/>
        <v>1.8988243112805987E-4</v>
      </c>
      <c r="Q92" s="8">
        <f t="shared" si="20"/>
        <v>4.2217193854138649E-2</v>
      </c>
      <c r="R92" s="8">
        <f t="shared" si="20"/>
        <v>3.7976486225611974E-4</v>
      </c>
      <c r="S92" s="8">
        <f t="shared" si="20"/>
        <v>4.5097077392914221E-4</v>
      </c>
      <c r="T92" s="8">
        <f t="shared" si="20"/>
        <v>2.6900011076475152E-4</v>
      </c>
      <c r="U92" s="8">
        <f t="shared" si="20"/>
        <v>0.2053974081048151</v>
      </c>
      <c r="V92" s="8">
        <f t="shared" si="20"/>
        <v>3.1014130417583111E-3</v>
      </c>
      <c r="W92" s="8">
        <f t="shared" si="20"/>
        <v>1.0506827855752646E-2</v>
      </c>
      <c r="X92" s="8">
        <f t="shared" si="20"/>
        <v>3.7897368545975283E-3</v>
      </c>
      <c r="Y92" s="8">
        <f t="shared" si="20"/>
        <v>1.0783739734481067E-2</v>
      </c>
      <c r="Z92" s="8">
        <f t="shared" si="20"/>
        <v>5.5382375745684134E-4</v>
      </c>
      <c r="AA92" s="8">
        <f t="shared" si="20"/>
        <v>1.6614712723705239E-4</v>
      </c>
      <c r="AB92" s="8">
        <f t="shared" si="20"/>
        <v>0.10690380872509771</v>
      </c>
      <c r="AC92" s="8">
        <f t="shared" si="20"/>
        <v>4.4305900596547306E-4</v>
      </c>
      <c r="AD92" s="8">
        <f t="shared" si="20"/>
        <v>3.1567954175039954E-3</v>
      </c>
      <c r="AE92" s="8">
        <f t="shared" si="20"/>
        <v>5.1426491763849553E-4</v>
      </c>
      <c r="AF92" s="8">
        <f t="shared" si="20"/>
        <v>0.26151557827112049</v>
      </c>
      <c r="AG92" s="8">
        <f t="shared" si="20"/>
        <v>1.1551181226956977E-3</v>
      </c>
      <c r="AH92" s="8">
        <f t="shared" si="20"/>
        <v>7.6744149247590869E-4</v>
      </c>
      <c r="AI92" s="8">
        <f t="shared" ref="AI92:BK92" si="21">AI91/ 126394</f>
        <v>2.5475892843014698E-3</v>
      </c>
      <c r="AJ92" s="8">
        <f t="shared" si="21"/>
        <v>9.4150038767663023E-4</v>
      </c>
      <c r="AK92" s="8">
        <f t="shared" si="21"/>
        <v>8.070003322942545E-4</v>
      </c>
      <c r="AL92" s="8">
        <f t="shared" si="21"/>
        <v>1.6614712723705239E-4</v>
      </c>
      <c r="AM92" s="8">
        <f t="shared" si="21"/>
        <v>8.070003322942545E-4</v>
      </c>
      <c r="AN92" s="8">
        <f t="shared" si="21"/>
        <v>5.8784435970061872E-3</v>
      </c>
      <c r="AO92" s="8">
        <f t="shared" si="21"/>
        <v>3.1647071854676648E-4</v>
      </c>
      <c r="AP92" s="8">
        <f t="shared" si="21"/>
        <v>8.9402977989461521E-4</v>
      </c>
      <c r="AQ92" s="8">
        <f t="shared" si="21"/>
        <v>5.0635314967482632E-4</v>
      </c>
      <c r="AR92" s="8">
        <f t="shared" si="21"/>
        <v>2.2944127094640568E-4</v>
      </c>
      <c r="AS92" s="8">
        <f t="shared" si="21"/>
        <v>4.7470607782014968E-5</v>
      </c>
      <c r="AT92" s="8">
        <f t="shared" si="21"/>
        <v>4.7470607782014968E-5</v>
      </c>
      <c r="AU92" s="8">
        <f t="shared" si="21"/>
        <v>8.702944760036077E-5</v>
      </c>
      <c r="AV92" s="8">
        <f t="shared" si="21"/>
        <v>1.1867651945503743E-4</v>
      </c>
      <c r="AW92" s="8">
        <f t="shared" si="21"/>
        <v>5.6173552542051043E-4</v>
      </c>
      <c r="AX92" s="8">
        <f t="shared" si="21"/>
        <v>2.6900011076475152E-4</v>
      </c>
      <c r="AY92" s="8">
        <f t="shared" si="21"/>
        <v>2.3735303891007484E-5</v>
      </c>
      <c r="AZ92" s="8">
        <f t="shared" si="21"/>
        <v>7.9117679636691619E-5</v>
      </c>
      <c r="BA92" s="8">
        <f t="shared" si="21"/>
        <v>3.0855895058309727E-4</v>
      </c>
      <c r="BB92" s="8">
        <f t="shared" si="21"/>
        <v>2.2944127094640568E-4</v>
      </c>
      <c r="BC92" s="8">
        <f t="shared" si="21"/>
        <v>6.9623558080288616E-4</v>
      </c>
      <c r="BD92" s="8">
        <f t="shared" si="21"/>
        <v>5.8547082931151794E-4</v>
      </c>
      <c r="BE92" s="8">
        <f t="shared" si="21"/>
        <v>3.955883981834581E-5</v>
      </c>
      <c r="BF92" s="8">
        <f t="shared" si="21"/>
        <v>4.7470607782014968E-5</v>
      </c>
      <c r="BG92" s="8">
        <f t="shared" si="21"/>
        <v>5.5382375745684132E-5</v>
      </c>
      <c r="BH92" s="8">
        <f t="shared" si="21"/>
        <v>5.5382375745684134E-4</v>
      </c>
      <c r="BI92" s="8">
        <f t="shared" si="21"/>
        <v>4.272354700381347E-4</v>
      </c>
      <c r="BJ92" s="8">
        <f t="shared" si="21"/>
        <v>4.7470607782014968E-5</v>
      </c>
      <c r="BK92" s="8">
        <f t="shared" si="21"/>
        <v>1.2105004984413817E-3</v>
      </c>
    </row>
    <row r="93" spans="1:63" s="1" customFormat="1" ht="5.0999999999999996" customHeight="1" x14ac:dyDescent="0.2">
      <c r="B93" s="1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</row>
    <row r="94" spans="1:63" s="1" customFormat="1" ht="9.9" customHeight="1" x14ac:dyDescent="0.2">
      <c r="A94" s="3" t="s">
        <v>55</v>
      </c>
      <c r="B94" s="1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</row>
    <row r="95" spans="1:63" s="1" customFormat="1" ht="9.9" customHeight="1" x14ac:dyDescent="0.2">
      <c r="B95" s="10" t="s">
        <v>56</v>
      </c>
      <c r="C95" s="4">
        <v>8</v>
      </c>
      <c r="D95" s="4">
        <v>23</v>
      </c>
      <c r="E95" s="4">
        <v>13</v>
      </c>
      <c r="F95" s="4">
        <v>33521</v>
      </c>
      <c r="G95" s="4">
        <v>86</v>
      </c>
      <c r="H95" s="4">
        <v>75</v>
      </c>
      <c r="I95" s="4">
        <v>15</v>
      </c>
      <c r="J95" s="4">
        <v>8</v>
      </c>
      <c r="K95" s="4">
        <v>15</v>
      </c>
      <c r="L95" s="4">
        <v>6</v>
      </c>
      <c r="M95" s="4">
        <v>120</v>
      </c>
      <c r="N95" s="4">
        <v>5448</v>
      </c>
      <c r="O95" s="4">
        <v>53</v>
      </c>
      <c r="P95" s="4">
        <v>16</v>
      </c>
      <c r="Q95" s="4">
        <v>7100</v>
      </c>
      <c r="R95" s="4">
        <v>16</v>
      </c>
      <c r="S95" s="4">
        <v>22</v>
      </c>
      <c r="T95" s="4">
        <v>16</v>
      </c>
      <c r="U95" s="4">
        <v>36142</v>
      </c>
      <c r="V95" s="4">
        <v>249</v>
      </c>
      <c r="W95" s="4">
        <v>438</v>
      </c>
      <c r="X95" s="4">
        <v>294</v>
      </c>
      <c r="Y95" s="4">
        <v>439</v>
      </c>
      <c r="Z95" s="4">
        <v>41</v>
      </c>
      <c r="AA95" s="4">
        <v>5</v>
      </c>
      <c r="AB95" s="4">
        <v>3154</v>
      </c>
      <c r="AC95" s="4">
        <v>15</v>
      </c>
      <c r="AD95" s="4">
        <v>83</v>
      </c>
      <c r="AE95" s="4">
        <v>14</v>
      </c>
      <c r="AF95" s="4">
        <v>14653</v>
      </c>
      <c r="AG95" s="4">
        <v>43</v>
      </c>
      <c r="AH95" s="4">
        <v>32</v>
      </c>
      <c r="AI95" s="4">
        <v>100</v>
      </c>
      <c r="AJ95" s="4">
        <v>55</v>
      </c>
      <c r="AK95" s="4">
        <v>25</v>
      </c>
      <c r="AL95" s="4">
        <v>3</v>
      </c>
      <c r="AM95" s="4">
        <v>83</v>
      </c>
      <c r="AN95" s="4">
        <v>263</v>
      </c>
      <c r="AO95" s="4">
        <v>31</v>
      </c>
      <c r="AP95" s="4">
        <v>63</v>
      </c>
      <c r="AQ95" s="4">
        <v>51</v>
      </c>
      <c r="AR95" s="4">
        <v>15</v>
      </c>
      <c r="AS95" s="4">
        <v>1</v>
      </c>
      <c r="AT95" s="4">
        <v>4</v>
      </c>
      <c r="AU95" s="4">
        <v>4</v>
      </c>
      <c r="AV95" s="4">
        <v>9</v>
      </c>
      <c r="AW95" s="4">
        <v>50</v>
      </c>
      <c r="AX95" s="4">
        <v>16</v>
      </c>
      <c r="AY95" s="4">
        <v>1</v>
      </c>
      <c r="AZ95" s="4">
        <v>2</v>
      </c>
      <c r="BA95" s="4">
        <v>9</v>
      </c>
      <c r="BB95" s="4">
        <v>15</v>
      </c>
      <c r="BC95" s="4">
        <v>12</v>
      </c>
      <c r="BD95" s="4">
        <v>39</v>
      </c>
      <c r="BE95" s="4">
        <v>5</v>
      </c>
      <c r="BF95" s="4">
        <v>18</v>
      </c>
      <c r="BG95" s="4">
        <v>5</v>
      </c>
      <c r="BH95" s="4">
        <v>19</v>
      </c>
      <c r="BI95" s="4">
        <v>20</v>
      </c>
      <c r="BJ95" s="4">
        <v>13</v>
      </c>
      <c r="BK95" s="4">
        <v>23</v>
      </c>
    </row>
    <row r="96" spans="1:63" s="1" customFormat="1" ht="9.9" customHeight="1" x14ac:dyDescent="0.2">
      <c r="B96" s="10" t="s">
        <v>57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4">
        <v>0</v>
      </c>
      <c r="AO96" s="4">
        <v>0</v>
      </c>
      <c r="AP96" s="4">
        <v>0</v>
      </c>
      <c r="AQ96" s="4">
        <v>0</v>
      </c>
      <c r="AR96" s="4">
        <v>0</v>
      </c>
      <c r="AS96" s="4">
        <v>0</v>
      </c>
      <c r="AT96" s="4">
        <v>0</v>
      </c>
      <c r="AU96" s="4">
        <v>0</v>
      </c>
      <c r="AV96" s="4">
        <v>0</v>
      </c>
      <c r="AW96" s="4">
        <v>0</v>
      </c>
      <c r="AX96" s="4">
        <v>0</v>
      </c>
      <c r="AY96" s="4">
        <v>0</v>
      </c>
      <c r="AZ96" s="4">
        <v>0</v>
      </c>
      <c r="BA96" s="4">
        <v>0</v>
      </c>
      <c r="BB96" s="4">
        <v>0</v>
      </c>
      <c r="BC96" s="4">
        <v>0</v>
      </c>
      <c r="BD96" s="4">
        <v>0</v>
      </c>
      <c r="BE96" s="4">
        <v>0</v>
      </c>
      <c r="BF96" s="4">
        <v>0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</row>
    <row r="97" spans="1:63" s="1" customFormat="1" ht="9.9" customHeight="1" x14ac:dyDescent="0.2">
      <c r="B97" s="10" t="s">
        <v>23</v>
      </c>
      <c r="C97" s="4">
        <v>7</v>
      </c>
      <c r="D97" s="4">
        <v>70</v>
      </c>
      <c r="E97" s="4">
        <v>19</v>
      </c>
      <c r="F97" s="4">
        <v>24929</v>
      </c>
      <c r="G97" s="4">
        <v>121</v>
      </c>
      <c r="H97" s="4">
        <v>73</v>
      </c>
      <c r="I97" s="4">
        <v>11</v>
      </c>
      <c r="J97" s="4">
        <v>28</v>
      </c>
      <c r="K97" s="4">
        <v>7</v>
      </c>
      <c r="L97" s="4">
        <v>2</v>
      </c>
      <c r="M97" s="4">
        <v>161</v>
      </c>
      <c r="N97" s="4">
        <v>2398</v>
      </c>
      <c r="O97" s="4">
        <v>54</v>
      </c>
      <c r="P97" s="4">
        <v>11</v>
      </c>
      <c r="Q97" s="4">
        <v>4848</v>
      </c>
      <c r="R97" s="4">
        <v>24</v>
      </c>
      <c r="S97" s="4">
        <v>23</v>
      </c>
      <c r="T97" s="4">
        <v>15</v>
      </c>
      <c r="U97" s="4">
        <v>20939</v>
      </c>
      <c r="V97" s="4">
        <v>246</v>
      </c>
      <c r="W97" s="4">
        <v>452</v>
      </c>
      <c r="X97" s="4">
        <v>301</v>
      </c>
      <c r="Y97" s="4">
        <v>584</v>
      </c>
      <c r="Z97" s="4">
        <v>59</v>
      </c>
      <c r="AA97" s="4">
        <v>48</v>
      </c>
      <c r="AB97" s="4">
        <v>5573</v>
      </c>
      <c r="AC97" s="4">
        <v>19</v>
      </c>
      <c r="AD97" s="4">
        <v>126</v>
      </c>
      <c r="AE97" s="4">
        <v>18</v>
      </c>
      <c r="AF97" s="4">
        <v>12544</v>
      </c>
      <c r="AG97" s="4">
        <v>64</v>
      </c>
      <c r="AH97" s="4">
        <v>50</v>
      </c>
      <c r="AI97" s="4">
        <v>98</v>
      </c>
      <c r="AJ97" s="4">
        <v>43</v>
      </c>
      <c r="AK97" s="4">
        <v>31</v>
      </c>
      <c r="AL97" s="4">
        <v>6</v>
      </c>
      <c r="AM97" s="4">
        <v>61</v>
      </c>
      <c r="AN97" s="4">
        <v>354</v>
      </c>
      <c r="AO97" s="4">
        <v>18</v>
      </c>
      <c r="AP97" s="4">
        <v>53</v>
      </c>
      <c r="AQ97" s="4">
        <v>41</v>
      </c>
      <c r="AR97" s="4">
        <v>13</v>
      </c>
      <c r="AS97" s="4">
        <v>3</v>
      </c>
      <c r="AT97" s="4">
        <v>3</v>
      </c>
      <c r="AU97" s="4">
        <v>4</v>
      </c>
      <c r="AV97" s="4">
        <v>8</v>
      </c>
      <c r="AW97" s="4">
        <v>64</v>
      </c>
      <c r="AX97" s="4">
        <v>25</v>
      </c>
      <c r="AY97" s="4">
        <v>4</v>
      </c>
      <c r="AZ97" s="4">
        <v>2</v>
      </c>
      <c r="BA97" s="4">
        <v>9</v>
      </c>
      <c r="BB97" s="4">
        <v>23</v>
      </c>
      <c r="BC97" s="4">
        <v>12</v>
      </c>
      <c r="BD97" s="4">
        <v>55</v>
      </c>
      <c r="BE97" s="4">
        <v>2</v>
      </c>
      <c r="BF97" s="4">
        <v>7</v>
      </c>
      <c r="BG97" s="4">
        <v>6</v>
      </c>
      <c r="BH97" s="4">
        <v>32</v>
      </c>
      <c r="BI97" s="4">
        <v>31</v>
      </c>
      <c r="BJ97" s="4">
        <v>36</v>
      </c>
      <c r="BK97" s="4">
        <v>46</v>
      </c>
    </row>
    <row r="98" spans="1:63" s="1" customFormat="1" ht="9.9" customHeight="1" x14ac:dyDescent="0.2">
      <c r="A98" s="6" t="s">
        <v>17</v>
      </c>
      <c r="B98" s="10"/>
      <c r="C98" s="4">
        <v>15</v>
      </c>
      <c r="D98" s="4">
        <v>93</v>
      </c>
      <c r="E98" s="4">
        <v>32</v>
      </c>
      <c r="F98" s="4">
        <v>58450</v>
      </c>
      <c r="G98" s="4">
        <v>207</v>
      </c>
      <c r="H98" s="4">
        <v>148</v>
      </c>
      <c r="I98" s="4">
        <v>26</v>
      </c>
      <c r="J98" s="4">
        <v>36</v>
      </c>
      <c r="K98" s="4">
        <v>22</v>
      </c>
      <c r="L98" s="4">
        <v>8</v>
      </c>
      <c r="M98" s="4">
        <v>281</v>
      </c>
      <c r="N98" s="4">
        <v>7846</v>
      </c>
      <c r="O98" s="4">
        <v>107</v>
      </c>
      <c r="P98" s="4">
        <v>27</v>
      </c>
      <c r="Q98" s="4">
        <v>11948</v>
      </c>
      <c r="R98" s="4">
        <v>40</v>
      </c>
      <c r="S98" s="4">
        <v>45</v>
      </c>
      <c r="T98" s="4">
        <v>31</v>
      </c>
      <c r="U98" s="4">
        <v>57081</v>
      </c>
      <c r="V98" s="4">
        <v>495</v>
      </c>
      <c r="W98" s="4">
        <v>890</v>
      </c>
      <c r="X98" s="4">
        <v>595</v>
      </c>
      <c r="Y98" s="4">
        <v>1023</v>
      </c>
      <c r="Z98" s="4">
        <v>100</v>
      </c>
      <c r="AA98" s="4">
        <v>53</v>
      </c>
      <c r="AB98" s="4">
        <v>8727</v>
      </c>
      <c r="AC98" s="4">
        <v>34</v>
      </c>
      <c r="AD98" s="4">
        <v>209</v>
      </c>
      <c r="AE98" s="4">
        <v>32</v>
      </c>
      <c r="AF98" s="4">
        <v>27197</v>
      </c>
      <c r="AG98" s="4">
        <v>107</v>
      </c>
      <c r="AH98" s="4">
        <v>82</v>
      </c>
      <c r="AI98" s="4">
        <v>198</v>
      </c>
      <c r="AJ98" s="4">
        <v>98</v>
      </c>
      <c r="AK98" s="4">
        <v>56</v>
      </c>
      <c r="AL98" s="4">
        <v>9</v>
      </c>
      <c r="AM98" s="4">
        <v>144</v>
      </c>
      <c r="AN98" s="4">
        <v>617</v>
      </c>
      <c r="AO98" s="4">
        <v>49</v>
      </c>
      <c r="AP98" s="4">
        <v>116</v>
      </c>
      <c r="AQ98" s="4">
        <v>92</v>
      </c>
      <c r="AR98" s="4">
        <v>28</v>
      </c>
      <c r="AS98" s="4">
        <v>4</v>
      </c>
      <c r="AT98" s="4">
        <v>7</v>
      </c>
      <c r="AU98" s="4">
        <v>8</v>
      </c>
      <c r="AV98" s="4">
        <v>17</v>
      </c>
      <c r="AW98" s="4">
        <v>114</v>
      </c>
      <c r="AX98" s="4">
        <v>41</v>
      </c>
      <c r="AY98" s="4">
        <v>5</v>
      </c>
      <c r="AZ98" s="4">
        <v>4</v>
      </c>
      <c r="BA98" s="4">
        <v>18</v>
      </c>
      <c r="BB98" s="4">
        <v>38</v>
      </c>
      <c r="BC98" s="4">
        <v>24</v>
      </c>
      <c r="BD98" s="4">
        <v>94</v>
      </c>
      <c r="BE98" s="4">
        <v>7</v>
      </c>
      <c r="BF98" s="4">
        <v>25</v>
      </c>
      <c r="BG98" s="4">
        <v>11</v>
      </c>
      <c r="BH98" s="4">
        <v>51</v>
      </c>
      <c r="BI98" s="4">
        <v>51</v>
      </c>
      <c r="BJ98" s="4">
        <v>49</v>
      </c>
      <c r="BK98" s="4">
        <v>69</v>
      </c>
    </row>
    <row r="99" spans="1:63" s="7" customFormat="1" ht="9.9" customHeight="1" x14ac:dyDescent="0.2">
      <c r="B99" s="11" t="s">
        <v>18</v>
      </c>
      <c r="C99" s="8">
        <f t="shared" ref="C99:AH99" si="22">C98/ 178314</f>
        <v>8.4121269221710019E-5</v>
      </c>
      <c r="D99" s="8">
        <f t="shared" si="22"/>
        <v>5.2155186917460206E-4</v>
      </c>
      <c r="E99" s="8">
        <f t="shared" si="22"/>
        <v>1.7945870767298137E-4</v>
      </c>
      <c r="F99" s="8">
        <f t="shared" si="22"/>
        <v>0.32779254573393002</v>
      </c>
      <c r="G99" s="8">
        <f t="shared" si="22"/>
        <v>1.1608735152595982E-3</v>
      </c>
      <c r="H99" s="8">
        <f t="shared" si="22"/>
        <v>8.2999652298753885E-4</v>
      </c>
      <c r="I99" s="8">
        <f t="shared" si="22"/>
        <v>1.4581019998429737E-4</v>
      </c>
      <c r="J99" s="8">
        <f t="shared" si="22"/>
        <v>2.0189104613210405E-4</v>
      </c>
      <c r="K99" s="8">
        <f t="shared" si="22"/>
        <v>1.2337786152517469E-4</v>
      </c>
      <c r="L99" s="8">
        <f t="shared" si="22"/>
        <v>4.4864676918245344E-5</v>
      </c>
      <c r="M99" s="8">
        <f t="shared" si="22"/>
        <v>1.5758717767533677E-3</v>
      </c>
      <c r="N99" s="8">
        <f t="shared" si="22"/>
        <v>4.4001031887569118E-2</v>
      </c>
      <c r="O99" s="8">
        <f t="shared" si="22"/>
        <v>6.0006505378153142E-4</v>
      </c>
      <c r="P99" s="8">
        <f t="shared" si="22"/>
        <v>1.5141828459907803E-4</v>
      </c>
      <c r="Q99" s="8">
        <f t="shared" si="22"/>
        <v>6.7005394977399421E-2</v>
      </c>
      <c r="R99" s="8">
        <f t="shared" si="22"/>
        <v>2.2432338459122672E-4</v>
      </c>
      <c r="S99" s="8">
        <f t="shared" si="22"/>
        <v>2.5236380766513006E-4</v>
      </c>
      <c r="T99" s="8">
        <f t="shared" si="22"/>
        <v>1.7385062305820071E-4</v>
      </c>
      <c r="U99" s="8">
        <f t="shared" si="22"/>
        <v>0.32011507789629529</v>
      </c>
      <c r="V99" s="8">
        <f t="shared" si="22"/>
        <v>2.7760018843164306E-3</v>
      </c>
      <c r="W99" s="8">
        <f t="shared" si="22"/>
        <v>4.9911953071547941E-3</v>
      </c>
      <c r="X99" s="8">
        <f t="shared" si="22"/>
        <v>3.3368103457944972E-3</v>
      </c>
      <c r="Y99" s="8">
        <f t="shared" si="22"/>
        <v>5.7370705609206228E-3</v>
      </c>
      <c r="Z99" s="8">
        <f t="shared" si="22"/>
        <v>5.6080846147806679E-4</v>
      </c>
      <c r="AA99" s="8">
        <f t="shared" si="22"/>
        <v>2.972284845833754E-4</v>
      </c>
      <c r="AB99" s="8">
        <f t="shared" si="22"/>
        <v>4.894175443319089E-2</v>
      </c>
      <c r="AC99" s="8">
        <f t="shared" si="22"/>
        <v>1.9067487690254271E-4</v>
      </c>
      <c r="AD99" s="8">
        <f t="shared" si="22"/>
        <v>1.1720896844891597E-3</v>
      </c>
      <c r="AE99" s="8">
        <f t="shared" si="22"/>
        <v>1.7945870767298137E-4</v>
      </c>
      <c r="AF99" s="8">
        <f t="shared" si="22"/>
        <v>0.15252307726818981</v>
      </c>
      <c r="AG99" s="8">
        <f t="shared" si="22"/>
        <v>6.0006505378153142E-4</v>
      </c>
      <c r="AH99" s="8">
        <f t="shared" si="22"/>
        <v>4.5986293841201477E-4</v>
      </c>
      <c r="AI99" s="8">
        <f t="shared" ref="AI99:BK99" si="23">AI98/ 178314</f>
        <v>1.1104007537265721E-3</v>
      </c>
      <c r="AJ99" s="8">
        <f t="shared" si="23"/>
        <v>5.4959229224850546E-4</v>
      </c>
      <c r="AK99" s="8">
        <f t="shared" si="23"/>
        <v>3.140527384277174E-4</v>
      </c>
      <c r="AL99" s="8">
        <f t="shared" si="23"/>
        <v>5.0472761533026011E-5</v>
      </c>
      <c r="AM99" s="8">
        <f t="shared" si="23"/>
        <v>8.0756418452841618E-4</v>
      </c>
      <c r="AN99" s="8">
        <f t="shared" si="23"/>
        <v>3.4601882073196722E-3</v>
      </c>
      <c r="AO99" s="8">
        <f t="shared" si="23"/>
        <v>2.7479614612425273E-4</v>
      </c>
      <c r="AP99" s="8">
        <f t="shared" si="23"/>
        <v>6.5053781531455748E-4</v>
      </c>
      <c r="AQ99" s="8">
        <f t="shared" si="23"/>
        <v>5.1594378455982145E-4</v>
      </c>
      <c r="AR99" s="8">
        <f t="shared" si="23"/>
        <v>1.570263692138587E-4</v>
      </c>
      <c r="AS99" s="8">
        <f t="shared" si="23"/>
        <v>2.2432338459122672E-5</v>
      </c>
      <c r="AT99" s="8">
        <f t="shared" si="23"/>
        <v>3.9256592303464676E-5</v>
      </c>
      <c r="AU99" s="8">
        <f t="shared" si="23"/>
        <v>4.4864676918245344E-5</v>
      </c>
      <c r="AV99" s="8">
        <f t="shared" si="23"/>
        <v>9.5337438451271355E-5</v>
      </c>
      <c r="AW99" s="8">
        <f t="shared" si="23"/>
        <v>6.3932164608499615E-4</v>
      </c>
      <c r="AX99" s="8">
        <f t="shared" si="23"/>
        <v>2.2993146920600739E-4</v>
      </c>
      <c r="AY99" s="8">
        <f t="shared" si="23"/>
        <v>2.804042307390334E-5</v>
      </c>
      <c r="AZ99" s="8">
        <f t="shared" si="23"/>
        <v>2.2432338459122672E-5</v>
      </c>
      <c r="BA99" s="8">
        <f t="shared" si="23"/>
        <v>1.0094552306605202E-4</v>
      </c>
      <c r="BB99" s="8">
        <f t="shared" si="23"/>
        <v>2.1310721536166538E-4</v>
      </c>
      <c r="BC99" s="8">
        <f t="shared" si="23"/>
        <v>1.3459403075473603E-4</v>
      </c>
      <c r="BD99" s="8">
        <f t="shared" si="23"/>
        <v>5.2715995378938279E-4</v>
      </c>
      <c r="BE99" s="8">
        <f t="shared" si="23"/>
        <v>3.9256592303464676E-5</v>
      </c>
      <c r="BF99" s="8">
        <f t="shared" si="23"/>
        <v>1.402021153695167E-4</v>
      </c>
      <c r="BG99" s="8">
        <f t="shared" si="23"/>
        <v>6.1688930762587347E-5</v>
      </c>
      <c r="BH99" s="8">
        <f t="shared" si="23"/>
        <v>2.8601231535381406E-4</v>
      </c>
      <c r="BI99" s="8">
        <f t="shared" si="23"/>
        <v>2.8601231535381406E-4</v>
      </c>
      <c r="BJ99" s="8">
        <f t="shared" si="23"/>
        <v>2.7479614612425273E-4</v>
      </c>
      <c r="BK99" s="8">
        <f t="shared" si="23"/>
        <v>3.8695783841986609E-4</v>
      </c>
    </row>
    <row r="100" spans="1:63" s="1" customFormat="1" ht="5.0999999999999996" customHeight="1" x14ac:dyDescent="0.2">
      <c r="B100" s="1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</row>
    <row r="101" spans="1:63" s="1" customFormat="1" ht="9.9" customHeight="1" x14ac:dyDescent="0.2">
      <c r="A101" s="3" t="s">
        <v>58</v>
      </c>
      <c r="B101" s="1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</row>
    <row r="102" spans="1:63" s="1" customFormat="1" ht="9.9" customHeight="1" x14ac:dyDescent="0.2">
      <c r="B102" s="10" t="s">
        <v>49</v>
      </c>
      <c r="C102" s="4">
        <v>16</v>
      </c>
      <c r="D102" s="4">
        <v>186</v>
      </c>
      <c r="E102" s="4">
        <v>18</v>
      </c>
      <c r="F102" s="4">
        <v>20821</v>
      </c>
      <c r="G102" s="4">
        <v>160</v>
      </c>
      <c r="H102" s="4">
        <v>242</v>
      </c>
      <c r="I102" s="4">
        <v>12</v>
      </c>
      <c r="J102" s="4">
        <v>39</v>
      </c>
      <c r="K102" s="4">
        <v>17</v>
      </c>
      <c r="L102" s="4">
        <v>5</v>
      </c>
      <c r="M102" s="4">
        <v>292</v>
      </c>
      <c r="N102" s="4">
        <v>2151</v>
      </c>
      <c r="O102" s="4">
        <v>113</v>
      </c>
      <c r="P102" s="4">
        <v>10</v>
      </c>
      <c r="Q102" s="4">
        <v>2288</v>
      </c>
      <c r="R102" s="4">
        <v>83</v>
      </c>
      <c r="S102" s="4">
        <v>101</v>
      </c>
      <c r="T102" s="4">
        <v>22</v>
      </c>
      <c r="U102" s="4">
        <v>13378</v>
      </c>
      <c r="V102" s="4">
        <v>255</v>
      </c>
      <c r="W102" s="4">
        <v>851</v>
      </c>
      <c r="X102" s="4">
        <v>504</v>
      </c>
      <c r="Y102" s="4">
        <v>1488</v>
      </c>
      <c r="Z102" s="4">
        <v>37</v>
      </c>
      <c r="AA102" s="4">
        <v>13</v>
      </c>
      <c r="AB102" s="4">
        <v>7969</v>
      </c>
      <c r="AC102" s="4">
        <v>66</v>
      </c>
      <c r="AD102" s="4">
        <v>523</v>
      </c>
      <c r="AE102" s="4">
        <v>48</v>
      </c>
      <c r="AF102" s="4">
        <v>17055</v>
      </c>
      <c r="AG102" s="4">
        <v>170</v>
      </c>
      <c r="AH102" s="4">
        <v>82</v>
      </c>
      <c r="AI102" s="4">
        <v>219</v>
      </c>
      <c r="AJ102" s="4">
        <v>93</v>
      </c>
      <c r="AK102" s="4">
        <v>40</v>
      </c>
      <c r="AL102" s="4">
        <v>10</v>
      </c>
      <c r="AM102" s="4">
        <v>50</v>
      </c>
      <c r="AN102" s="4">
        <v>483</v>
      </c>
      <c r="AO102" s="4">
        <v>36</v>
      </c>
      <c r="AP102" s="4">
        <v>55</v>
      </c>
      <c r="AQ102" s="4">
        <v>47</v>
      </c>
      <c r="AR102" s="4">
        <v>27</v>
      </c>
      <c r="AS102" s="4">
        <v>4</v>
      </c>
      <c r="AT102" s="4">
        <v>1</v>
      </c>
      <c r="AU102" s="4">
        <v>9</v>
      </c>
      <c r="AV102" s="4">
        <v>4</v>
      </c>
      <c r="AW102" s="4">
        <v>49</v>
      </c>
      <c r="AX102" s="4">
        <v>25</v>
      </c>
      <c r="AY102" s="4">
        <v>2</v>
      </c>
      <c r="AZ102" s="4">
        <v>3</v>
      </c>
      <c r="BA102" s="4">
        <v>27</v>
      </c>
      <c r="BB102" s="4">
        <v>22</v>
      </c>
      <c r="BC102" s="4">
        <v>14</v>
      </c>
      <c r="BD102" s="4">
        <v>24</v>
      </c>
      <c r="BE102" s="4">
        <v>10</v>
      </c>
      <c r="BF102" s="4">
        <v>7</v>
      </c>
      <c r="BG102" s="4">
        <v>2</v>
      </c>
      <c r="BH102" s="4">
        <v>74</v>
      </c>
      <c r="BI102" s="4">
        <v>29</v>
      </c>
      <c r="BJ102" s="4">
        <v>8</v>
      </c>
      <c r="BK102" s="4">
        <v>516</v>
      </c>
    </row>
    <row r="103" spans="1:63" s="1" customFormat="1" ht="9.9" customHeight="1" x14ac:dyDescent="0.2">
      <c r="A103" s="6" t="s">
        <v>17</v>
      </c>
      <c r="B103" s="10"/>
      <c r="C103" s="4">
        <v>16</v>
      </c>
      <c r="D103" s="4">
        <v>186</v>
      </c>
      <c r="E103" s="4">
        <v>18</v>
      </c>
      <c r="F103" s="4">
        <v>20821</v>
      </c>
      <c r="G103" s="4">
        <v>160</v>
      </c>
      <c r="H103" s="4">
        <v>242</v>
      </c>
      <c r="I103" s="4">
        <v>12</v>
      </c>
      <c r="J103" s="4">
        <v>39</v>
      </c>
      <c r="K103" s="4">
        <v>17</v>
      </c>
      <c r="L103" s="4">
        <v>5</v>
      </c>
      <c r="M103" s="4">
        <v>292</v>
      </c>
      <c r="N103" s="4">
        <v>2151</v>
      </c>
      <c r="O103" s="4">
        <v>113</v>
      </c>
      <c r="P103" s="4">
        <v>10</v>
      </c>
      <c r="Q103" s="4">
        <v>2288</v>
      </c>
      <c r="R103" s="4">
        <v>83</v>
      </c>
      <c r="S103" s="4">
        <v>101</v>
      </c>
      <c r="T103" s="4">
        <v>22</v>
      </c>
      <c r="U103" s="4">
        <v>13378</v>
      </c>
      <c r="V103" s="4">
        <v>255</v>
      </c>
      <c r="W103" s="4">
        <v>851</v>
      </c>
      <c r="X103" s="4">
        <v>504</v>
      </c>
      <c r="Y103" s="4">
        <v>1488</v>
      </c>
      <c r="Z103" s="4">
        <v>37</v>
      </c>
      <c r="AA103" s="4">
        <v>13</v>
      </c>
      <c r="AB103" s="4">
        <v>7969</v>
      </c>
      <c r="AC103" s="4">
        <v>66</v>
      </c>
      <c r="AD103" s="4">
        <v>523</v>
      </c>
      <c r="AE103" s="4">
        <v>48</v>
      </c>
      <c r="AF103" s="4">
        <v>17055</v>
      </c>
      <c r="AG103" s="4">
        <v>170</v>
      </c>
      <c r="AH103" s="4">
        <v>82</v>
      </c>
      <c r="AI103" s="4">
        <v>219</v>
      </c>
      <c r="AJ103" s="4">
        <v>93</v>
      </c>
      <c r="AK103" s="4">
        <v>40</v>
      </c>
      <c r="AL103" s="4">
        <v>10</v>
      </c>
      <c r="AM103" s="4">
        <v>50</v>
      </c>
      <c r="AN103" s="4">
        <v>483</v>
      </c>
      <c r="AO103" s="4">
        <v>36</v>
      </c>
      <c r="AP103" s="4">
        <v>55</v>
      </c>
      <c r="AQ103" s="4">
        <v>47</v>
      </c>
      <c r="AR103" s="4">
        <v>27</v>
      </c>
      <c r="AS103" s="4">
        <v>4</v>
      </c>
      <c r="AT103" s="4">
        <v>1</v>
      </c>
      <c r="AU103" s="4">
        <v>9</v>
      </c>
      <c r="AV103" s="4">
        <v>4</v>
      </c>
      <c r="AW103" s="4">
        <v>49</v>
      </c>
      <c r="AX103" s="4">
        <v>25</v>
      </c>
      <c r="AY103" s="4">
        <v>2</v>
      </c>
      <c r="AZ103" s="4">
        <v>3</v>
      </c>
      <c r="BA103" s="4">
        <v>27</v>
      </c>
      <c r="BB103" s="4">
        <v>22</v>
      </c>
      <c r="BC103" s="4">
        <v>14</v>
      </c>
      <c r="BD103" s="4">
        <v>24</v>
      </c>
      <c r="BE103" s="4">
        <v>10</v>
      </c>
      <c r="BF103" s="4">
        <v>7</v>
      </c>
      <c r="BG103" s="4">
        <v>2</v>
      </c>
      <c r="BH103" s="4">
        <v>74</v>
      </c>
      <c r="BI103" s="4">
        <v>29</v>
      </c>
      <c r="BJ103" s="4">
        <v>8</v>
      </c>
      <c r="BK103" s="4">
        <v>516</v>
      </c>
    </row>
    <row r="104" spans="1:63" s="7" customFormat="1" ht="9.9" customHeight="1" x14ac:dyDescent="0.2">
      <c r="B104" s="11" t="s">
        <v>18</v>
      </c>
      <c r="C104" s="8">
        <f t="shared" ref="C104:AH104" si="24">C103/ 71076</f>
        <v>2.251111486296359E-4</v>
      </c>
      <c r="D104" s="8">
        <f t="shared" si="24"/>
        <v>2.6169171028195171E-3</v>
      </c>
      <c r="E104" s="8">
        <f t="shared" si="24"/>
        <v>2.5325004220834034E-4</v>
      </c>
      <c r="F104" s="8">
        <f t="shared" si="24"/>
        <v>0.29293995160110303</v>
      </c>
      <c r="G104" s="8">
        <f t="shared" si="24"/>
        <v>2.2511114862963587E-3</v>
      </c>
      <c r="H104" s="8">
        <f t="shared" si="24"/>
        <v>3.4048061230232429E-3</v>
      </c>
      <c r="I104" s="8">
        <f t="shared" si="24"/>
        <v>1.6883336147222692E-4</v>
      </c>
      <c r="J104" s="8">
        <f t="shared" si="24"/>
        <v>5.4870842478473751E-4</v>
      </c>
      <c r="K104" s="8">
        <f t="shared" si="24"/>
        <v>2.3918059541898812E-4</v>
      </c>
      <c r="L104" s="8">
        <f t="shared" si="24"/>
        <v>7.034723394676121E-5</v>
      </c>
      <c r="M104" s="8">
        <f t="shared" si="24"/>
        <v>4.1082784624908546E-3</v>
      </c>
      <c r="N104" s="8">
        <f t="shared" si="24"/>
        <v>3.0263380043896674E-2</v>
      </c>
      <c r="O104" s="8">
        <f t="shared" si="24"/>
        <v>1.5898474871968034E-3</v>
      </c>
      <c r="P104" s="8">
        <f t="shared" si="24"/>
        <v>1.4069446789352242E-4</v>
      </c>
      <c r="Q104" s="8">
        <f t="shared" si="24"/>
        <v>3.2190894254037934E-2</v>
      </c>
      <c r="R104" s="8">
        <f t="shared" si="24"/>
        <v>1.1677640835162362E-3</v>
      </c>
      <c r="S104" s="8">
        <f t="shared" si="24"/>
        <v>1.4210141257245765E-3</v>
      </c>
      <c r="T104" s="8">
        <f t="shared" si="24"/>
        <v>3.0952782936574934E-4</v>
      </c>
      <c r="U104" s="8">
        <f t="shared" si="24"/>
        <v>0.18822105914795431</v>
      </c>
      <c r="V104" s="8">
        <f t="shared" si="24"/>
        <v>3.587708931284822E-3</v>
      </c>
      <c r="W104" s="8">
        <f t="shared" si="24"/>
        <v>1.1973099217738759E-2</v>
      </c>
      <c r="X104" s="8">
        <f t="shared" si="24"/>
        <v>7.0910011818335304E-3</v>
      </c>
      <c r="Y104" s="8">
        <f t="shared" si="24"/>
        <v>2.0935336822556137E-2</v>
      </c>
      <c r="Z104" s="8">
        <f t="shared" si="24"/>
        <v>5.2056953120603296E-4</v>
      </c>
      <c r="AA104" s="8">
        <f t="shared" si="24"/>
        <v>1.8290280826157914E-4</v>
      </c>
      <c r="AB104" s="8">
        <f t="shared" si="24"/>
        <v>0.11211942146434802</v>
      </c>
      <c r="AC104" s="8">
        <f t="shared" si="24"/>
        <v>9.2858348809724803E-4</v>
      </c>
      <c r="AD104" s="8">
        <f t="shared" si="24"/>
        <v>7.3583206708312228E-3</v>
      </c>
      <c r="AE104" s="8">
        <f t="shared" si="24"/>
        <v>6.7533344588890769E-4</v>
      </c>
      <c r="AF104" s="8">
        <f t="shared" si="24"/>
        <v>0.2399544149924025</v>
      </c>
      <c r="AG104" s="8">
        <f t="shared" si="24"/>
        <v>2.3918059541898811E-3</v>
      </c>
      <c r="AH104" s="8">
        <f t="shared" si="24"/>
        <v>1.1536946367268839E-3</v>
      </c>
      <c r="AI104" s="8">
        <f t="shared" ref="AI104:BK104" si="25">AI103/ 71076</f>
        <v>3.0812088468681409E-3</v>
      </c>
      <c r="AJ104" s="8">
        <f t="shared" si="25"/>
        <v>1.3084585514097585E-3</v>
      </c>
      <c r="AK104" s="8">
        <f t="shared" si="25"/>
        <v>5.6277787157408968E-4</v>
      </c>
      <c r="AL104" s="8">
        <f t="shared" si="25"/>
        <v>1.4069446789352242E-4</v>
      </c>
      <c r="AM104" s="8">
        <f t="shared" si="25"/>
        <v>7.0347233946761213E-4</v>
      </c>
      <c r="AN104" s="8">
        <f t="shared" si="25"/>
        <v>6.7955427992571335E-3</v>
      </c>
      <c r="AO104" s="8">
        <f t="shared" si="25"/>
        <v>5.0650008441668068E-4</v>
      </c>
      <c r="AP104" s="8">
        <f t="shared" si="25"/>
        <v>7.738195734143733E-4</v>
      </c>
      <c r="AQ104" s="8">
        <f t="shared" si="25"/>
        <v>6.6126399909955541E-4</v>
      </c>
      <c r="AR104" s="8">
        <f t="shared" si="25"/>
        <v>3.7987506331251057E-4</v>
      </c>
      <c r="AS104" s="8">
        <f t="shared" si="25"/>
        <v>5.6277787157408974E-5</v>
      </c>
      <c r="AT104" s="8">
        <f t="shared" si="25"/>
        <v>1.4069446789352243E-5</v>
      </c>
      <c r="AU104" s="8">
        <f t="shared" si="25"/>
        <v>1.2662502110417017E-4</v>
      </c>
      <c r="AV104" s="8">
        <f t="shared" si="25"/>
        <v>5.6277787157408974E-5</v>
      </c>
      <c r="AW104" s="8">
        <f t="shared" si="25"/>
        <v>6.8940289267825985E-4</v>
      </c>
      <c r="AX104" s="8">
        <f t="shared" si="25"/>
        <v>3.5173616973380607E-4</v>
      </c>
      <c r="AY104" s="8">
        <f t="shared" si="25"/>
        <v>2.8138893578704487E-5</v>
      </c>
      <c r="AZ104" s="8">
        <f t="shared" si="25"/>
        <v>4.220834036805673E-5</v>
      </c>
      <c r="BA104" s="8">
        <f t="shared" si="25"/>
        <v>3.7987506331251057E-4</v>
      </c>
      <c r="BB104" s="8">
        <f t="shared" si="25"/>
        <v>3.0952782936574934E-4</v>
      </c>
      <c r="BC104" s="8">
        <f t="shared" si="25"/>
        <v>1.9697225505093139E-4</v>
      </c>
      <c r="BD104" s="8">
        <f t="shared" si="25"/>
        <v>3.3766672294445384E-4</v>
      </c>
      <c r="BE104" s="8">
        <f t="shared" si="25"/>
        <v>1.4069446789352242E-4</v>
      </c>
      <c r="BF104" s="8">
        <f t="shared" si="25"/>
        <v>9.8486127525465697E-5</v>
      </c>
      <c r="BG104" s="8">
        <f t="shared" si="25"/>
        <v>2.8138893578704487E-5</v>
      </c>
      <c r="BH104" s="8">
        <f t="shared" si="25"/>
        <v>1.0411390624120659E-3</v>
      </c>
      <c r="BI104" s="8">
        <f t="shared" si="25"/>
        <v>4.0801395689121501E-4</v>
      </c>
      <c r="BJ104" s="8">
        <f t="shared" si="25"/>
        <v>1.1255557431481795E-4</v>
      </c>
      <c r="BK104" s="8">
        <f t="shared" si="25"/>
        <v>7.2598345433057569E-3</v>
      </c>
    </row>
    <row r="105" spans="1:63" s="1" customFormat="1" ht="5.0999999999999996" customHeight="1" x14ac:dyDescent="0.2">
      <c r="B105" s="1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</row>
    <row r="106" spans="1:63" s="1" customFormat="1" ht="9.9" customHeight="1" x14ac:dyDescent="0.2">
      <c r="A106" s="3" t="s">
        <v>59</v>
      </c>
      <c r="B106" s="1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</row>
    <row r="107" spans="1:63" s="1" customFormat="1" ht="9.9" customHeight="1" x14ac:dyDescent="0.2">
      <c r="B107" s="10" t="s">
        <v>60</v>
      </c>
      <c r="C107" s="4">
        <v>10</v>
      </c>
      <c r="D107" s="4">
        <v>23</v>
      </c>
      <c r="E107" s="4">
        <v>16</v>
      </c>
      <c r="F107" s="4">
        <v>23719</v>
      </c>
      <c r="G107" s="4">
        <v>49</v>
      </c>
      <c r="H107" s="4">
        <v>75</v>
      </c>
      <c r="I107" s="4">
        <v>8</v>
      </c>
      <c r="J107" s="4">
        <v>7</v>
      </c>
      <c r="K107" s="4">
        <v>13</v>
      </c>
      <c r="L107" s="4">
        <v>2</v>
      </c>
      <c r="M107" s="4">
        <v>121</v>
      </c>
      <c r="N107" s="4">
        <v>3069</v>
      </c>
      <c r="O107" s="4">
        <v>37</v>
      </c>
      <c r="P107" s="4">
        <v>7</v>
      </c>
      <c r="Q107" s="4">
        <v>6219</v>
      </c>
      <c r="R107" s="4">
        <v>6</v>
      </c>
      <c r="S107" s="4">
        <v>51</v>
      </c>
      <c r="T107" s="4">
        <v>4</v>
      </c>
      <c r="U107" s="4">
        <v>34621</v>
      </c>
      <c r="V107" s="4">
        <v>98</v>
      </c>
      <c r="W107" s="4">
        <v>591</v>
      </c>
      <c r="X107" s="4">
        <v>186</v>
      </c>
      <c r="Y107" s="4">
        <v>204</v>
      </c>
      <c r="Z107" s="4">
        <v>20</v>
      </c>
      <c r="AA107" s="4">
        <v>4</v>
      </c>
      <c r="AB107" s="4">
        <v>544</v>
      </c>
      <c r="AC107" s="4">
        <v>75</v>
      </c>
      <c r="AD107" s="4">
        <v>37</v>
      </c>
      <c r="AE107" s="4">
        <v>13</v>
      </c>
      <c r="AF107" s="4">
        <v>3443</v>
      </c>
      <c r="AG107" s="4">
        <v>14</v>
      </c>
      <c r="AH107" s="4">
        <v>6</v>
      </c>
      <c r="AI107" s="4">
        <v>63</v>
      </c>
      <c r="AJ107" s="4">
        <v>16</v>
      </c>
      <c r="AK107" s="4">
        <v>7</v>
      </c>
      <c r="AL107" s="4">
        <v>3</v>
      </c>
      <c r="AM107" s="4">
        <v>23</v>
      </c>
      <c r="AN107" s="4">
        <v>487</v>
      </c>
      <c r="AO107" s="4">
        <v>22</v>
      </c>
      <c r="AP107" s="4">
        <v>23</v>
      </c>
      <c r="AQ107" s="4">
        <v>16</v>
      </c>
      <c r="AR107" s="4">
        <v>7</v>
      </c>
      <c r="AS107" s="4">
        <v>2</v>
      </c>
      <c r="AT107" s="4">
        <v>3</v>
      </c>
      <c r="AU107" s="4">
        <v>3</v>
      </c>
      <c r="AV107" s="4">
        <v>3</v>
      </c>
      <c r="AW107" s="4">
        <v>16</v>
      </c>
      <c r="AX107" s="4">
        <v>8</v>
      </c>
      <c r="AY107" s="4">
        <v>1</v>
      </c>
      <c r="AZ107" s="4">
        <v>3</v>
      </c>
      <c r="BA107" s="4">
        <v>11</v>
      </c>
      <c r="BB107" s="4">
        <v>5</v>
      </c>
      <c r="BC107" s="4">
        <v>9</v>
      </c>
      <c r="BD107" s="4">
        <v>5</v>
      </c>
      <c r="BE107" s="4">
        <v>3</v>
      </c>
      <c r="BF107" s="4">
        <v>7</v>
      </c>
      <c r="BG107" s="4">
        <v>0</v>
      </c>
      <c r="BH107" s="4">
        <v>8</v>
      </c>
      <c r="BI107" s="4">
        <v>63</v>
      </c>
      <c r="BJ107" s="4">
        <v>11</v>
      </c>
      <c r="BK107" s="4">
        <v>44</v>
      </c>
    </row>
    <row r="108" spans="1:63" s="1" customFormat="1" ht="9.9" customHeight="1" x14ac:dyDescent="0.2">
      <c r="B108" s="10" t="s">
        <v>53</v>
      </c>
      <c r="C108" s="4">
        <v>13</v>
      </c>
      <c r="D108" s="4">
        <v>101</v>
      </c>
      <c r="E108" s="4">
        <v>12</v>
      </c>
      <c r="F108" s="4">
        <v>23470</v>
      </c>
      <c r="G108" s="4">
        <v>125</v>
      </c>
      <c r="H108" s="4">
        <v>81</v>
      </c>
      <c r="I108" s="4">
        <v>16</v>
      </c>
      <c r="J108" s="4">
        <v>23</v>
      </c>
      <c r="K108" s="4">
        <v>34</v>
      </c>
      <c r="L108" s="4">
        <v>6</v>
      </c>
      <c r="M108" s="4">
        <v>179</v>
      </c>
      <c r="N108" s="4">
        <v>2273</v>
      </c>
      <c r="O108" s="4">
        <v>139</v>
      </c>
      <c r="P108" s="4">
        <v>7</v>
      </c>
      <c r="Q108" s="4">
        <v>4423</v>
      </c>
      <c r="R108" s="4">
        <v>30</v>
      </c>
      <c r="S108" s="4">
        <v>57</v>
      </c>
      <c r="T108" s="4">
        <v>26</v>
      </c>
      <c r="U108" s="4">
        <v>21409</v>
      </c>
      <c r="V108" s="4">
        <v>228</v>
      </c>
      <c r="W108" s="4">
        <v>1207</v>
      </c>
      <c r="X108" s="4">
        <v>389</v>
      </c>
      <c r="Y108" s="4">
        <v>319</v>
      </c>
      <c r="Z108" s="4">
        <v>30</v>
      </c>
      <c r="AA108" s="4">
        <v>7</v>
      </c>
      <c r="AB108" s="4">
        <v>1973</v>
      </c>
      <c r="AC108" s="4">
        <v>15</v>
      </c>
      <c r="AD108" s="4">
        <v>137</v>
      </c>
      <c r="AE108" s="4">
        <v>43</v>
      </c>
      <c r="AF108" s="4">
        <v>6487</v>
      </c>
      <c r="AG108" s="4">
        <v>65</v>
      </c>
      <c r="AH108" s="4">
        <v>36</v>
      </c>
      <c r="AI108" s="4">
        <v>155</v>
      </c>
      <c r="AJ108" s="4">
        <v>41</v>
      </c>
      <c r="AK108" s="4">
        <v>21</v>
      </c>
      <c r="AL108" s="4">
        <v>11</v>
      </c>
      <c r="AM108" s="4">
        <v>42</v>
      </c>
      <c r="AN108" s="4">
        <v>488</v>
      </c>
      <c r="AO108" s="4">
        <v>21</v>
      </c>
      <c r="AP108" s="4">
        <v>36</v>
      </c>
      <c r="AQ108" s="4">
        <v>26</v>
      </c>
      <c r="AR108" s="4">
        <v>15</v>
      </c>
      <c r="AS108" s="4">
        <v>5</v>
      </c>
      <c r="AT108" s="4">
        <v>2</v>
      </c>
      <c r="AU108" s="4">
        <v>7</v>
      </c>
      <c r="AV108" s="4">
        <v>8</v>
      </c>
      <c r="AW108" s="4">
        <v>23</v>
      </c>
      <c r="AX108" s="4">
        <v>13</v>
      </c>
      <c r="AY108" s="4">
        <v>3</v>
      </c>
      <c r="AZ108" s="4">
        <v>6</v>
      </c>
      <c r="BA108" s="4">
        <v>27</v>
      </c>
      <c r="BB108" s="4">
        <v>15</v>
      </c>
      <c r="BC108" s="4">
        <v>19</v>
      </c>
      <c r="BD108" s="4">
        <v>12</v>
      </c>
      <c r="BE108" s="4">
        <v>8</v>
      </c>
      <c r="BF108" s="4">
        <v>7</v>
      </c>
      <c r="BG108" s="4">
        <v>7</v>
      </c>
      <c r="BH108" s="4">
        <v>36</v>
      </c>
      <c r="BI108" s="4">
        <v>30</v>
      </c>
      <c r="BJ108" s="4">
        <v>14</v>
      </c>
      <c r="BK108" s="4">
        <v>131</v>
      </c>
    </row>
    <row r="109" spans="1:63" s="1" customFormat="1" ht="9.9" customHeight="1" x14ac:dyDescent="0.2">
      <c r="A109" s="6" t="s">
        <v>17</v>
      </c>
      <c r="B109" s="10"/>
      <c r="C109" s="4">
        <v>23</v>
      </c>
      <c r="D109" s="4">
        <v>124</v>
      </c>
      <c r="E109" s="4">
        <v>28</v>
      </c>
      <c r="F109" s="4">
        <v>47189</v>
      </c>
      <c r="G109" s="4">
        <v>174</v>
      </c>
      <c r="H109" s="4">
        <v>156</v>
      </c>
      <c r="I109" s="4">
        <v>24</v>
      </c>
      <c r="J109" s="4">
        <v>30</v>
      </c>
      <c r="K109" s="4">
        <v>47</v>
      </c>
      <c r="L109" s="4">
        <v>8</v>
      </c>
      <c r="M109" s="4">
        <v>300</v>
      </c>
      <c r="N109" s="4">
        <v>5342</v>
      </c>
      <c r="O109" s="4">
        <v>176</v>
      </c>
      <c r="P109" s="4">
        <v>14</v>
      </c>
      <c r="Q109" s="4">
        <v>10642</v>
      </c>
      <c r="R109" s="4">
        <v>36</v>
      </c>
      <c r="S109" s="4">
        <v>108</v>
      </c>
      <c r="T109" s="4">
        <v>30</v>
      </c>
      <c r="U109" s="4">
        <v>56030</v>
      </c>
      <c r="V109" s="4">
        <v>326</v>
      </c>
      <c r="W109" s="4">
        <v>1798</v>
      </c>
      <c r="X109" s="4">
        <v>575</v>
      </c>
      <c r="Y109" s="4">
        <v>523</v>
      </c>
      <c r="Z109" s="4">
        <v>50</v>
      </c>
      <c r="AA109" s="4">
        <v>11</v>
      </c>
      <c r="AB109" s="4">
        <v>2517</v>
      </c>
      <c r="AC109" s="4">
        <v>90</v>
      </c>
      <c r="AD109" s="4">
        <v>174</v>
      </c>
      <c r="AE109" s="4">
        <v>56</v>
      </c>
      <c r="AF109" s="4">
        <v>9930</v>
      </c>
      <c r="AG109" s="4">
        <v>79</v>
      </c>
      <c r="AH109" s="4">
        <v>42</v>
      </c>
      <c r="AI109" s="4">
        <v>218</v>
      </c>
      <c r="AJ109" s="4">
        <v>57</v>
      </c>
      <c r="AK109" s="4">
        <v>28</v>
      </c>
      <c r="AL109" s="4">
        <v>14</v>
      </c>
      <c r="AM109" s="4">
        <v>65</v>
      </c>
      <c r="AN109" s="4">
        <v>975</v>
      </c>
      <c r="AO109" s="4">
        <v>43</v>
      </c>
      <c r="AP109" s="4">
        <v>59</v>
      </c>
      <c r="AQ109" s="4">
        <v>42</v>
      </c>
      <c r="AR109" s="4">
        <v>22</v>
      </c>
      <c r="AS109" s="4">
        <v>7</v>
      </c>
      <c r="AT109" s="4">
        <v>5</v>
      </c>
      <c r="AU109" s="4">
        <v>10</v>
      </c>
      <c r="AV109" s="4">
        <v>11</v>
      </c>
      <c r="AW109" s="4">
        <v>39</v>
      </c>
      <c r="AX109" s="4">
        <v>21</v>
      </c>
      <c r="AY109" s="4">
        <v>4</v>
      </c>
      <c r="AZ109" s="4">
        <v>9</v>
      </c>
      <c r="BA109" s="4">
        <v>38</v>
      </c>
      <c r="BB109" s="4">
        <v>20</v>
      </c>
      <c r="BC109" s="4">
        <v>28</v>
      </c>
      <c r="BD109" s="4">
        <v>17</v>
      </c>
      <c r="BE109" s="4">
        <v>11</v>
      </c>
      <c r="BF109" s="4">
        <v>14</v>
      </c>
      <c r="BG109" s="4">
        <v>7</v>
      </c>
      <c r="BH109" s="4">
        <v>44</v>
      </c>
      <c r="BI109" s="4">
        <v>93</v>
      </c>
      <c r="BJ109" s="4">
        <v>25</v>
      </c>
      <c r="BK109" s="4">
        <v>175</v>
      </c>
    </row>
    <row r="110" spans="1:63" s="7" customFormat="1" ht="9.9" customHeight="1" x14ac:dyDescent="0.2">
      <c r="B110" s="11" t="s">
        <v>18</v>
      </c>
      <c r="C110" s="8">
        <f t="shared" ref="C110:AH110" si="26">C109/ 139381</f>
        <v>1.6501531772623241E-4</v>
      </c>
      <c r="D110" s="8">
        <f t="shared" si="26"/>
        <v>8.8964779991533994E-4</v>
      </c>
      <c r="E110" s="8">
        <f t="shared" si="26"/>
        <v>2.0088821288410903E-4</v>
      </c>
      <c r="F110" s="8">
        <f t="shared" si="26"/>
        <v>0.33856120992100791</v>
      </c>
      <c r="G110" s="8">
        <f t="shared" si="26"/>
        <v>1.2483767514941061E-3</v>
      </c>
      <c r="H110" s="8">
        <f t="shared" si="26"/>
        <v>1.1192343289257503E-3</v>
      </c>
      <c r="I110" s="8">
        <f t="shared" si="26"/>
        <v>1.7218989675780774E-4</v>
      </c>
      <c r="J110" s="8">
        <f t="shared" si="26"/>
        <v>2.1523737094725966E-4</v>
      </c>
      <c r="K110" s="8">
        <f t="shared" si="26"/>
        <v>3.3720521448404016E-4</v>
      </c>
      <c r="L110" s="8">
        <f t="shared" si="26"/>
        <v>5.7396632252602578E-5</v>
      </c>
      <c r="M110" s="8">
        <f t="shared" si="26"/>
        <v>2.1523737094725965E-3</v>
      </c>
      <c r="N110" s="8">
        <f t="shared" si="26"/>
        <v>3.8326601186675371E-2</v>
      </c>
      <c r="O110" s="8">
        <f t="shared" si="26"/>
        <v>1.2627259095572567E-3</v>
      </c>
      <c r="P110" s="8">
        <f t="shared" si="26"/>
        <v>1.0044410644205451E-4</v>
      </c>
      <c r="Q110" s="8">
        <f t="shared" si="26"/>
        <v>7.6351870054024579E-2</v>
      </c>
      <c r="R110" s="8">
        <f t="shared" si="26"/>
        <v>2.582848451367116E-4</v>
      </c>
      <c r="S110" s="8">
        <f t="shared" si="26"/>
        <v>7.748545354101348E-4</v>
      </c>
      <c r="T110" s="8">
        <f t="shared" si="26"/>
        <v>2.1523737094725966E-4</v>
      </c>
      <c r="U110" s="8">
        <f t="shared" si="26"/>
        <v>0.40199166313916529</v>
      </c>
      <c r="V110" s="8">
        <f t="shared" si="26"/>
        <v>2.3389127642935549E-3</v>
      </c>
      <c r="W110" s="8">
        <f t="shared" si="26"/>
        <v>1.289989309877243E-2</v>
      </c>
      <c r="X110" s="8">
        <f t="shared" si="26"/>
        <v>4.1253829431558107E-3</v>
      </c>
      <c r="Y110" s="8">
        <f t="shared" si="26"/>
        <v>3.7523048335138935E-3</v>
      </c>
      <c r="Z110" s="8">
        <f t="shared" si="26"/>
        <v>3.5872895157876614E-4</v>
      </c>
      <c r="AA110" s="8">
        <f t="shared" si="26"/>
        <v>7.8920369347328543E-5</v>
      </c>
      <c r="AB110" s="8">
        <f t="shared" si="26"/>
        <v>1.8058415422475087E-2</v>
      </c>
      <c r="AC110" s="8">
        <f t="shared" si="26"/>
        <v>6.45712112841779E-4</v>
      </c>
      <c r="AD110" s="8">
        <f t="shared" si="26"/>
        <v>1.2483767514941061E-3</v>
      </c>
      <c r="AE110" s="8">
        <f t="shared" si="26"/>
        <v>4.0177642576821806E-4</v>
      </c>
      <c r="AF110" s="8">
        <f t="shared" si="26"/>
        <v>7.1243569783542945E-2</v>
      </c>
      <c r="AG110" s="8">
        <f t="shared" si="26"/>
        <v>5.6679174349445044E-4</v>
      </c>
      <c r="AH110" s="8">
        <f t="shared" si="26"/>
        <v>3.0133231932616351E-4</v>
      </c>
      <c r="AI110" s="8">
        <f t="shared" ref="AI110:BK110" si="27">AI109/ 139381</f>
        <v>1.5640582288834204E-3</v>
      </c>
      <c r="AJ110" s="8">
        <f t="shared" si="27"/>
        <v>4.0895100479979338E-4</v>
      </c>
      <c r="AK110" s="8">
        <f t="shared" si="27"/>
        <v>2.0088821288410903E-4</v>
      </c>
      <c r="AL110" s="8">
        <f t="shared" si="27"/>
        <v>1.0044410644205451E-4</v>
      </c>
      <c r="AM110" s="8">
        <f t="shared" si="27"/>
        <v>4.6634763705239596E-4</v>
      </c>
      <c r="AN110" s="8">
        <f t="shared" si="27"/>
        <v>6.9952145557859394E-3</v>
      </c>
      <c r="AO110" s="8">
        <f t="shared" si="27"/>
        <v>3.0850689835773884E-4</v>
      </c>
      <c r="AP110" s="8">
        <f t="shared" si="27"/>
        <v>4.2330016286294404E-4</v>
      </c>
      <c r="AQ110" s="8">
        <f t="shared" si="27"/>
        <v>3.0133231932616351E-4</v>
      </c>
      <c r="AR110" s="8">
        <f t="shared" si="27"/>
        <v>1.5784073869465709E-4</v>
      </c>
      <c r="AS110" s="8">
        <f t="shared" si="27"/>
        <v>5.0222053221027257E-5</v>
      </c>
      <c r="AT110" s="8">
        <f t="shared" si="27"/>
        <v>3.5872895157876614E-5</v>
      </c>
      <c r="AU110" s="8">
        <f t="shared" si="27"/>
        <v>7.1745790315753228E-5</v>
      </c>
      <c r="AV110" s="8">
        <f t="shared" si="27"/>
        <v>7.8920369347328543E-5</v>
      </c>
      <c r="AW110" s="8">
        <f t="shared" si="27"/>
        <v>2.7980858223143758E-4</v>
      </c>
      <c r="AX110" s="8">
        <f t="shared" si="27"/>
        <v>1.5066615966308176E-4</v>
      </c>
      <c r="AY110" s="8">
        <f t="shared" si="27"/>
        <v>2.8698316126301289E-5</v>
      </c>
      <c r="AZ110" s="8">
        <f t="shared" si="27"/>
        <v>6.45712112841779E-5</v>
      </c>
      <c r="BA110" s="8">
        <f t="shared" si="27"/>
        <v>2.7263400319986226E-4</v>
      </c>
      <c r="BB110" s="8">
        <f t="shared" si="27"/>
        <v>1.4349158063150646E-4</v>
      </c>
      <c r="BC110" s="8">
        <f t="shared" si="27"/>
        <v>2.0088821288410903E-4</v>
      </c>
      <c r="BD110" s="8">
        <f t="shared" si="27"/>
        <v>1.2196784353678049E-4</v>
      </c>
      <c r="BE110" s="8">
        <f t="shared" si="27"/>
        <v>7.8920369347328543E-5</v>
      </c>
      <c r="BF110" s="8">
        <f t="shared" si="27"/>
        <v>1.0044410644205451E-4</v>
      </c>
      <c r="BG110" s="8">
        <f t="shared" si="27"/>
        <v>5.0222053221027257E-5</v>
      </c>
      <c r="BH110" s="8">
        <f t="shared" si="27"/>
        <v>3.1568147738931417E-4</v>
      </c>
      <c r="BI110" s="8">
        <f t="shared" si="27"/>
        <v>6.6723584993650493E-4</v>
      </c>
      <c r="BJ110" s="8">
        <f t="shared" si="27"/>
        <v>1.7936447578938307E-4</v>
      </c>
      <c r="BK110" s="8">
        <f t="shared" si="27"/>
        <v>1.2555513305256814E-3</v>
      </c>
    </row>
    <row r="111" spans="1:63" s="1" customFormat="1" ht="5.0999999999999996" customHeight="1" x14ac:dyDescent="0.2">
      <c r="B111" s="1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</row>
    <row r="112" spans="1:63" s="1" customFormat="1" ht="9.9" customHeight="1" x14ac:dyDescent="0.2">
      <c r="A112" s="3" t="s">
        <v>61</v>
      </c>
      <c r="B112" s="1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</row>
    <row r="113" spans="1:63" s="1" customFormat="1" ht="9.9" customHeight="1" x14ac:dyDescent="0.2">
      <c r="B113" s="10" t="s">
        <v>53</v>
      </c>
      <c r="C113" s="4">
        <v>24</v>
      </c>
      <c r="D113" s="4">
        <v>84</v>
      </c>
      <c r="E113" s="4">
        <v>15</v>
      </c>
      <c r="F113" s="4">
        <v>40991</v>
      </c>
      <c r="G113" s="4">
        <v>217</v>
      </c>
      <c r="H113" s="4">
        <v>180</v>
      </c>
      <c r="I113" s="4">
        <v>42</v>
      </c>
      <c r="J113" s="4">
        <v>32</v>
      </c>
      <c r="K113" s="4">
        <v>19</v>
      </c>
      <c r="L113" s="4">
        <v>30</v>
      </c>
      <c r="M113" s="4">
        <v>355</v>
      </c>
      <c r="N113" s="4">
        <v>4933</v>
      </c>
      <c r="O113" s="4">
        <v>163</v>
      </c>
      <c r="P113" s="4">
        <v>22</v>
      </c>
      <c r="Q113" s="4">
        <v>6843</v>
      </c>
      <c r="R113" s="4">
        <v>42</v>
      </c>
      <c r="S113" s="4">
        <v>69</v>
      </c>
      <c r="T113" s="4">
        <v>42</v>
      </c>
      <c r="U113" s="4">
        <v>29656</v>
      </c>
      <c r="V113" s="4">
        <v>452</v>
      </c>
      <c r="W113" s="4">
        <v>1118</v>
      </c>
      <c r="X113" s="4">
        <v>547</v>
      </c>
      <c r="Y113" s="4">
        <v>446</v>
      </c>
      <c r="Z113" s="4">
        <v>69</v>
      </c>
      <c r="AA113" s="4">
        <v>16</v>
      </c>
      <c r="AB113" s="4">
        <v>8996</v>
      </c>
      <c r="AC113" s="4">
        <v>24</v>
      </c>
      <c r="AD113" s="4">
        <v>258</v>
      </c>
      <c r="AE113" s="4">
        <v>60</v>
      </c>
      <c r="AF113" s="4">
        <v>28819</v>
      </c>
      <c r="AG113" s="4">
        <v>221</v>
      </c>
      <c r="AH113" s="4">
        <v>97</v>
      </c>
      <c r="AI113" s="4">
        <v>341</v>
      </c>
      <c r="AJ113" s="4">
        <v>103</v>
      </c>
      <c r="AK113" s="4">
        <v>73</v>
      </c>
      <c r="AL113" s="4">
        <v>10</v>
      </c>
      <c r="AM113" s="4">
        <v>86</v>
      </c>
      <c r="AN113" s="4">
        <v>639</v>
      </c>
      <c r="AO113" s="4">
        <v>34</v>
      </c>
      <c r="AP113" s="4">
        <v>86</v>
      </c>
      <c r="AQ113" s="4">
        <v>46</v>
      </c>
      <c r="AR113" s="4">
        <v>35</v>
      </c>
      <c r="AS113" s="4">
        <v>4</v>
      </c>
      <c r="AT113" s="4">
        <v>6</v>
      </c>
      <c r="AU113" s="4">
        <v>20</v>
      </c>
      <c r="AV113" s="4">
        <v>22</v>
      </c>
      <c r="AW113" s="4">
        <v>103</v>
      </c>
      <c r="AX113" s="4">
        <v>37</v>
      </c>
      <c r="AY113" s="4">
        <v>6</v>
      </c>
      <c r="AZ113" s="4">
        <v>6</v>
      </c>
      <c r="BA113" s="4">
        <v>51</v>
      </c>
      <c r="BB113" s="4">
        <v>29</v>
      </c>
      <c r="BC113" s="4">
        <v>16</v>
      </c>
      <c r="BD113" s="4">
        <v>28</v>
      </c>
      <c r="BE113" s="4">
        <v>16</v>
      </c>
      <c r="BF113" s="4">
        <v>26</v>
      </c>
      <c r="BG113" s="4">
        <v>4</v>
      </c>
      <c r="BH113" s="4">
        <v>69</v>
      </c>
      <c r="BI113" s="4">
        <v>42</v>
      </c>
      <c r="BJ113" s="4">
        <v>15</v>
      </c>
      <c r="BK113" s="4">
        <v>69</v>
      </c>
    </row>
    <row r="114" spans="1:63" s="1" customFormat="1" ht="9.9" customHeight="1" x14ac:dyDescent="0.2">
      <c r="A114" s="6" t="s">
        <v>17</v>
      </c>
      <c r="B114" s="10"/>
      <c r="C114" s="4">
        <v>24</v>
      </c>
      <c r="D114" s="4">
        <v>84</v>
      </c>
      <c r="E114" s="4">
        <v>15</v>
      </c>
      <c r="F114" s="4">
        <v>40991</v>
      </c>
      <c r="G114" s="4">
        <v>217</v>
      </c>
      <c r="H114" s="4">
        <v>180</v>
      </c>
      <c r="I114" s="4">
        <v>42</v>
      </c>
      <c r="J114" s="4">
        <v>32</v>
      </c>
      <c r="K114" s="4">
        <v>19</v>
      </c>
      <c r="L114" s="4">
        <v>30</v>
      </c>
      <c r="M114" s="4">
        <v>355</v>
      </c>
      <c r="N114" s="4">
        <v>4933</v>
      </c>
      <c r="O114" s="4">
        <v>163</v>
      </c>
      <c r="P114" s="4">
        <v>22</v>
      </c>
      <c r="Q114" s="4">
        <v>6843</v>
      </c>
      <c r="R114" s="4">
        <v>42</v>
      </c>
      <c r="S114" s="4">
        <v>69</v>
      </c>
      <c r="T114" s="4">
        <v>42</v>
      </c>
      <c r="U114" s="4">
        <v>29656</v>
      </c>
      <c r="V114" s="4">
        <v>452</v>
      </c>
      <c r="W114" s="4">
        <v>1118</v>
      </c>
      <c r="X114" s="4">
        <v>547</v>
      </c>
      <c r="Y114" s="4">
        <v>446</v>
      </c>
      <c r="Z114" s="4">
        <v>69</v>
      </c>
      <c r="AA114" s="4">
        <v>16</v>
      </c>
      <c r="AB114" s="4">
        <v>8996</v>
      </c>
      <c r="AC114" s="4">
        <v>24</v>
      </c>
      <c r="AD114" s="4">
        <v>258</v>
      </c>
      <c r="AE114" s="4">
        <v>60</v>
      </c>
      <c r="AF114" s="4">
        <v>28819</v>
      </c>
      <c r="AG114" s="4">
        <v>221</v>
      </c>
      <c r="AH114" s="4">
        <v>97</v>
      </c>
      <c r="AI114" s="4">
        <v>341</v>
      </c>
      <c r="AJ114" s="4">
        <v>103</v>
      </c>
      <c r="AK114" s="4">
        <v>73</v>
      </c>
      <c r="AL114" s="4">
        <v>10</v>
      </c>
      <c r="AM114" s="4">
        <v>86</v>
      </c>
      <c r="AN114" s="4">
        <v>639</v>
      </c>
      <c r="AO114" s="4">
        <v>34</v>
      </c>
      <c r="AP114" s="4">
        <v>86</v>
      </c>
      <c r="AQ114" s="4">
        <v>46</v>
      </c>
      <c r="AR114" s="4">
        <v>35</v>
      </c>
      <c r="AS114" s="4">
        <v>4</v>
      </c>
      <c r="AT114" s="4">
        <v>6</v>
      </c>
      <c r="AU114" s="4">
        <v>20</v>
      </c>
      <c r="AV114" s="4">
        <v>22</v>
      </c>
      <c r="AW114" s="4">
        <v>103</v>
      </c>
      <c r="AX114" s="4">
        <v>37</v>
      </c>
      <c r="AY114" s="4">
        <v>6</v>
      </c>
      <c r="AZ114" s="4">
        <v>6</v>
      </c>
      <c r="BA114" s="4">
        <v>51</v>
      </c>
      <c r="BB114" s="4">
        <v>29</v>
      </c>
      <c r="BC114" s="4">
        <v>16</v>
      </c>
      <c r="BD114" s="4">
        <v>28</v>
      </c>
      <c r="BE114" s="4">
        <v>16</v>
      </c>
      <c r="BF114" s="4">
        <v>26</v>
      </c>
      <c r="BG114" s="4">
        <v>4</v>
      </c>
      <c r="BH114" s="4">
        <v>69</v>
      </c>
      <c r="BI114" s="4">
        <v>42</v>
      </c>
      <c r="BJ114" s="4">
        <v>15</v>
      </c>
      <c r="BK114" s="4">
        <v>69</v>
      </c>
    </row>
    <row r="115" spans="1:63" s="7" customFormat="1" ht="9.9" customHeight="1" x14ac:dyDescent="0.2">
      <c r="B115" s="11" t="s">
        <v>18</v>
      </c>
      <c r="C115" s="8">
        <f t="shared" ref="C115:AH115" si="28">C114/ 127185</f>
        <v>1.8870149781813892E-4</v>
      </c>
      <c r="D115" s="8">
        <f t="shared" si="28"/>
        <v>6.6045524236348627E-4</v>
      </c>
      <c r="E115" s="8">
        <f t="shared" si="28"/>
        <v>1.1793843613633684E-4</v>
      </c>
      <c r="F115" s="8">
        <f t="shared" si="28"/>
        <v>0.32229429571097218</v>
      </c>
      <c r="G115" s="8">
        <f t="shared" si="28"/>
        <v>1.7061760427723395E-3</v>
      </c>
      <c r="H115" s="8">
        <f t="shared" si="28"/>
        <v>1.4152612336360421E-3</v>
      </c>
      <c r="I115" s="8">
        <f t="shared" si="28"/>
        <v>3.3022762118174314E-4</v>
      </c>
      <c r="J115" s="8">
        <f t="shared" si="28"/>
        <v>2.5160199709085189E-4</v>
      </c>
      <c r="K115" s="8">
        <f t="shared" si="28"/>
        <v>1.4938868577269332E-4</v>
      </c>
      <c r="L115" s="8">
        <f t="shared" si="28"/>
        <v>2.3587687227267368E-4</v>
      </c>
      <c r="M115" s="8">
        <f t="shared" si="28"/>
        <v>2.7912096552266384E-3</v>
      </c>
      <c r="N115" s="8">
        <f t="shared" si="28"/>
        <v>3.8786020364036639E-2</v>
      </c>
      <c r="O115" s="8">
        <f t="shared" si="28"/>
        <v>1.281597672681527E-3</v>
      </c>
      <c r="P115" s="8">
        <f t="shared" si="28"/>
        <v>1.7297637299996068E-4</v>
      </c>
      <c r="Q115" s="8">
        <f t="shared" si="28"/>
        <v>5.3803514565396865E-2</v>
      </c>
      <c r="R115" s="8">
        <f t="shared" si="28"/>
        <v>3.3022762118174314E-4</v>
      </c>
      <c r="S115" s="8">
        <f t="shared" si="28"/>
        <v>5.4251680622714943E-4</v>
      </c>
      <c r="T115" s="8">
        <f t="shared" si="28"/>
        <v>3.3022762118174314E-4</v>
      </c>
      <c r="U115" s="8">
        <f t="shared" si="28"/>
        <v>0.23317215080394701</v>
      </c>
      <c r="V115" s="8">
        <f t="shared" si="28"/>
        <v>3.5538782089082834E-3</v>
      </c>
      <c r="W115" s="8">
        <f t="shared" si="28"/>
        <v>8.7903447733616389E-3</v>
      </c>
      <c r="X115" s="8">
        <f t="shared" si="28"/>
        <v>4.3008216377717502E-3</v>
      </c>
      <c r="Y115" s="8">
        <f t="shared" si="28"/>
        <v>3.5067028344537483E-3</v>
      </c>
      <c r="Z115" s="8">
        <f t="shared" si="28"/>
        <v>5.4251680622714943E-4</v>
      </c>
      <c r="AA115" s="8">
        <f t="shared" si="28"/>
        <v>1.2580099854542595E-4</v>
      </c>
      <c r="AB115" s="8">
        <f t="shared" si="28"/>
        <v>7.0731611432165747E-2</v>
      </c>
      <c r="AC115" s="8">
        <f t="shared" si="28"/>
        <v>1.8870149781813892E-4</v>
      </c>
      <c r="AD115" s="8">
        <f t="shared" si="28"/>
        <v>2.0285411015449934E-3</v>
      </c>
      <c r="AE115" s="8">
        <f t="shared" si="28"/>
        <v>4.7175374454534735E-4</v>
      </c>
      <c r="AF115" s="8">
        <f t="shared" si="28"/>
        <v>0.22659118606753942</v>
      </c>
      <c r="AG115" s="8">
        <f t="shared" si="28"/>
        <v>1.7376262924086959E-3</v>
      </c>
      <c r="AH115" s="8">
        <f t="shared" si="28"/>
        <v>7.6266855368164489E-4</v>
      </c>
      <c r="AI115" s="8">
        <f t="shared" ref="AI115:BK115" si="29">AI114/ 127185</f>
        <v>2.6811337814993908E-3</v>
      </c>
      <c r="AJ115" s="8">
        <f t="shared" si="29"/>
        <v>8.0984392813617954E-4</v>
      </c>
      <c r="AK115" s="8">
        <f t="shared" si="29"/>
        <v>5.7396705586350587E-4</v>
      </c>
      <c r="AL115" s="8">
        <f t="shared" si="29"/>
        <v>7.8625624090891217E-5</v>
      </c>
      <c r="AM115" s="8">
        <f t="shared" si="29"/>
        <v>6.7618036718166449E-4</v>
      </c>
      <c r="AN115" s="8">
        <f t="shared" si="29"/>
        <v>5.024177379407949E-3</v>
      </c>
      <c r="AO115" s="8">
        <f t="shared" si="29"/>
        <v>2.6732712190903016E-4</v>
      </c>
      <c r="AP115" s="8">
        <f t="shared" si="29"/>
        <v>6.7618036718166449E-4</v>
      </c>
      <c r="AQ115" s="8">
        <f t="shared" si="29"/>
        <v>3.6167787081809962E-4</v>
      </c>
      <c r="AR115" s="8">
        <f t="shared" si="29"/>
        <v>2.7518968431811927E-4</v>
      </c>
      <c r="AS115" s="8">
        <f t="shared" si="29"/>
        <v>3.1450249636356487E-5</v>
      </c>
      <c r="AT115" s="8">
        <f t="shared" si="29"/>
        <v>4.717537445453473E-5</v>
      </c>
      <c r="AU115" s="8">
        <f t="shared" si="29"/>
        <v>1.5725124818178243E-4</v>
      </c>
      <c r="AV115" s="8">
        <f t="shared" si="29"/>
        <v>1.7297637299996068E-4</v>
      </c>
      <c r="AW115" s="8">
        <f t="shared" si="29"/>
        <v>8.0984392813617954E-4</v>
      </c>
      <c r="AX115" s="8">
        <f t="shared" si="29"/>
        <v>2.9091480913629754E-4</v>
      </c>
      <c r="AY115" s="8">
        <f t="shared" si="29"/>
        <v>4.717537445453473E-5</v>
      </c>
      <c r="AZ115" s="8">
        <f t="shared" si="29"/>
        <v>4.717537445453473E-5</v>
      </c>
      <c r="BA115" s="8">
        <f t="shared" si="29"/>
        <v>4.0099068286354522E-4</v>
      </c>
      <c r="BB115" s="8">
        <f t="shared" si="29"/>
        <v>2.2801430986358454E-4</v>
      </c>
      <c r="BC115" s="8">
        <f t="shared" si="29"/>
        <v>1.2580099854542595E-4</v>
      </c>
      <c r="BD115" s="8">
        <f t="shared" si="29"/>
        <v>2.2015174745449543E-4</v>
      </c>
      <c r="BE115" s="8">
        <f t="shared" si="29"/>
        <v>1.2580099854542595E-4</v>
      </c>
      <c r="BF115" s="8">
        <f t="shared" si="29"/>
        <v>2.0442662263631716E-4</v>
      </c>
      <c r="BG115" s="8">
        <f t="shared" si="29"/>
        <v>3.1450249636356487E-5</v>
      </c>
      <c r="BH115" s="8">
        <f t="shared" si="29"/>
        <v>5.4251680622714943E-4</v>
      </c>
      <c r="BI115" s="8">
        <f t="shared" si="29"/>
        <v>3.3022762118174314E-4</v>
      </c>
      <c r="BJ115" s="8">
        <f t="shared" si="29"/>
        <v>1.1793843613633684E-4</v>
      </c>
      <c r="BK115" s="8">
        <f t="shared" si="29"/>
        <v>5.4251680622714943E-4</v>
      </c>
    </row>
    <row r="116" spans="1:63" s="1" customFormat="1" ht="5.0999999999999996" customHeight="1" x14ac:dyDescent="0.2">
      <c r="B116" s="1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</row>
    <row r="117" spans="1:63" s="1" customFormat="1" ht="9.9" customHeight="1" x14ac:dyDescent="0.2">
      <c r="A117" s="3" t="s">
        <v>62</v>
      </c>
      <c r="B117" s="1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</row>
    <row r="118" spans="1:63" s="1" customFormat="1" ht="9.9" customHeight="1" x14ac:dyDescent="0.2">
      <c r="B118" s="10" t="s">
        <v>60</v>
      </c>
      <c r="C118" s="4">
        <v>12</v>
      </c>
      <c r="D118" s="4">
        <v>68</v>
      </c>
      <c r="E118" s="4">
        <v>22</v>
      </c>
      <c r="F118" s="4">
        <v>16105</v>
      </c>
      <c r="G118" s="4">
        <v>68</v>
      </c>
      <c r="H118" s="4">
        <v>80</v>
      </c>
      <c r="I118" s="4">
        <v>13</v>
      </c>
      <c r="J118" s="4">
        <v>22</v>
      </c>
      <c r="K118" s="4">
        <v>14</v>
      </c>
      <c r="L118" s="4">
        <v>5</v>
      </c>
      <c r="M118" s="4">
        <v>230</v>
      </c>
      <c r="N118" s="4">
        <v>2651</v>
      </c>
      <c r="O118" s="4">
        <v>36</v>
      </c>
      <c r="P118" s="4">
        <v>6</v>
      </c>
      <c r="Q118" s="4">
        <v>2807</v>
      </c>
      <c r="R118" s="4">
        <v>59</v>
      </c>
      <c r="S118" s="4">
        <v>195</v>
      </c>
      <c r="T118" s="4">
        <v>11</v>
      </c>
      <c r="U118" s="4">
        <v>12233</v>
      </c>
      <c r="V118" s="4">
        <v>243</v>
      </c>
      <c r="W118" s="4">
        <v>249</v>
      </c>
      <c r="X118" s="4">
        <v>185</v>
      </c>
      <c r="Y118" s="4">
        <v>206</v>
      </c>
      <c r="Z118" s="4">
        <v>36</v>
      </c>
      <c r="AA118" s="4">
        <v>13</v>
      </c>
      <c r="AB118" s="4">
        <v>3311</v>
      </c>
      <c r="AC118" s="4">
        <v>59</v>
      </c>
      <c r="AD118" s="4">
        <v>203</v>
      </c>
      <c r="AE118" s="4">
        <v>25</v>
      </c>
      <c r="AF118" s="4">
        <v>13690</v>
      </c>
      <c r="AG118" s="4">
        <v>6</v>
      </c>
      <c r="AH118" s="4">
        <v>35</v>
      </c>
      <c r="AI118" s="4">
        <v>116</v>
      </c>
      <c r="AJ118" s="4">
        <v>54</v>
      </c>
      <c r="AK118" s="4">
        <v>19</v>
      </c>
      <c r="AL118" s="4">
        <v>0</v>
      </c>
      <c r="AM118" s="4">
        <v>34</v>
      </c>
      <c r="AN118" s="4">
        <v>157</v>
      </c>
      <c r="AO118" s="4">
        <v>26</v>
      </c>
      <c r="AP118" s="4">
        <v>30</v>
      </c>
      <c r="AQ118" s="4">
        <v>24</v>
      </c>
      <c r="AR118" s="4">
        <v>11</v>
      </c>
      <c r="AS118" s="4">
        <v>11</v>
      </c>
      <c r="AT118" s="4">
        <v>2</v>
      </c>
      <c r="AU118" s="4">
        <v>3</v>
      </c>
      <c r="AV118" s="4">
        <v>3</v>
      </c>
      <c r="AW118" s="4">
        <v>43</v>
      </c>
      <c r="AX118" s="4">
        <v>13</v>
      </c>
      <c r="AY118" s="4">
        <v>1</v>
      </c>
      <c r="AZ118" s="4">
        <v>2</v>
      </c>
      <c r="BA118" s="4">
        <v>15</v>
      </c>
      <c r="BB118" s="4">
        <v>12</v>
      </c>
      <c r="BC118" s="4">
        <v>11</v>
      </c>
      <c r="BD118" s="4">
        <v>10</v>
      </c>
      <c r="BE118" s="4">
        <v>3</v>
      </c>
      <c r="BF118" s="4">
        <v>6</v>
      </c>
      <c r="BG118" s="4">
        <v>6</v>
      </c>
      <c r="BH118" s="4">
        <v>19</v>
      </c>
      <c r="BI118" s="4">
        <v>39</v>
      </c>
      <c r="BJ118" s="4">
        <v>4</v>
      </c>
      <c r="BK118" s="4">
        <v>20</v>
      </c>
    </row>
    <row r="119" spans="1:63" s="1" customFormat="1" ht="9.9" customHeight="1" x14ac:dyDescent="0.2">
      <c r="B119" s="10" t="s">
        <v>53</v>
      </c>
      <c r="C119" s="4">
        <v>11</v>
      </c>
      <c r="D119" s="4">
        <v>51</v>
      </c>
      <c r="E119" s="4">
        <v>8</v>
      </c>
      <c r="F119" s="4">
        <v>34909</v>
      </c>
      <c r="G119" s="4">
        <v>80</v>
      </c>
      <c r="H119" s="4">
        <v>110</v>
      </c>
      <c r="I119" s="4">
        <v>24</v>
      </c>
      <c r="J119" s="4">
        <v>13</v>
      </c>
      <c r="K119" s="4">
        <v>10</v>
      </c>
      <c r="L119" s="4">
        <v>9</v>
      </c>
      <c r="M119" s="4">
        <v>345</v>
      </c>
      <c r="N119" s="4">
        <v>6760</v>
      </c>
      <c r="O119" s="4">
        <v>51</v>
      </c>
      <c r="P119" s="4">
        <v>11</v>
      </c>
      <c r="Q119" s="4">
        <v>6004</v>
      </c>
      <c r="R119" s="4">
        <v>24</v>
      </c>
      <c r="S119" s="4">
        <v>120</v>
      </c>
      <c r="T119" s="4">
        <v>28</v>
      </c>
      <c r="U119" s="4">
        <v>28883</v>
      </c>
      <c r="V119" s="4">
        <v>310</v>
      </c>
      <c r="W119" s="4">
        <v>412</v>
      </c>
      <c r="X119" s="4">
        <v>305</v>
      </c>
      <c r="Y119" s="4">
        <v>353</v>
      </c>
      <c r="Z119" s="4">
        <v>45</v>
      </c>
      <c r="AA119" s="4">
        <v>20</v>
      </c>
      <c r="AB119" s="4">
        <v>4204</v>
      </c>
      <c r="AC119" s="4">
        <v>44</v>
      </c>
      <c r="AD119" s="4">
        <v>334</v>
      </c>
      <c r="AE119" s="4">
        <v>34</v>
      </c>
      <c r="AF119" s="4">
        <v>28880</v>
      </c>
      <c r="AG119" s="4">
        <v>20</v>
      </c>
      <c r="AH119" s="4">
        <v>54</v>
      </c>
      <c r="AI119" s="4">
        <v>168</v>
      </c>
      <c r="AJ119" s="4">
        <v>86</v>
      </c>
      <c r="AK119" s="4">
        <v>44</v>
      </c>
      <c r="AL119" s="4">
        <v>21</v>
      </c>
      <c r="AM119" s="4">
        <v>89</v>
      </c>
      <c r="AN119" s="4">
        <v>252</v>
      </c>
      <c r="AO119" s="4">
        <v>26</v>
      </c>
      <c r="AP119" s="4">
        <v>42</v>
      </c>
      <c r="AQ119" s="4">
        <v>31</v>
      </c>
      <c r="AR119" s="4">
        <v>23</v>
      </c>
      <c r="AS119" s="4">
        <v>1</v>
      </c>
      <c r="AT119" s="4">
        <v>11</v>
      </c>
      <c r="AU119" s="4">
        <v>11</v>
      </c>
      <c r="AV119" s="4">
        <v>12</v>
      </c>
      <c r="AW119" s="4">
        <v>95</v>
      </c>
      <c r="AX119" s="4">
        <v>33</v>
      </c>
      <c r="AY119" s="4">
        <v>3</v>
      </c>
      <c r="AZ119" s="4">
        <v>3</v>
      </c>
      <c r="BA119" s="4">
        <v>6</v>
      </c>
      <c r="BB119" s="4">
        <v>21</v>
      </c>
      <c r="BC119" s="4">
        <v>9</v>
      </c>
      <c r="BD119" s="4">
        <v>17</v>
      </c>
      <c r="BE119" s="4">
        <v>1</v>
      </c>
      <c r="BF119" s="4">
        <v>20</v>
      </c>
      <c r="BG119" s="4">
        <v>3</v>
      </c>
      <c r="BH119" s="4">
        <v>35</v>
      </c>
      <c r="BI119" s="4">
        <v>14</v>
      </c>
      <c r="BJ119" s="4">
        <v>7</v>
      </c>
      <c r="BK119" s="4">
        <v>35</v>
      </c>
    </row>
    <row r="120" spans="1:63" s="1" customFormat="1" ht="9.9" customHeight="1" x14ac:dyDescent="0.2">
      <c r="A120" s="6" t="s">
        <v>17</v>
      </c>
      <c r="B120" s="10"/>
      <c r="C120" s="4">
        <v>23</v>
      </c>
      <c r="D120" s="4">
        <v>119</v>
      </c>
      <c r="E120" s="4">
        <v>30</v>
      </c>
      <c r="F120" s="4">
        <v>51014</v>
      </c>
      <c r="G120" s="4">
        <v>148</v>
      </c>
      <c r="H120" s="4">
        <v>190</v>
      </c>
      <c r="I120" s="4">
        <v>37</v>
      </c>
      <c r="J120" s="4">
        <v>35</v>
      </c>
      <c r="K120" s="4">
        <v>24</v>
      </c>
      <c r="L120" s="4">
        <v>14</v>
      </c>
      <c r="M120" s="4">
        <v>575</v>
      </c>
      <c r="N120" s="4">
        <v>9411</v>
      </c>
      <c r="O120" s="4">
        <v>87</v>
      </c>
      <c r="P120" s="4">
        <v>17</v>
      </c>
      <c r="Q120" s="4">
        <v>8811</v>
      </c>
      <c r="R120" s="4">
        <v>83</v>
      </c>
      <c r="S120" s="4">
        <v>315</v>
      </c>
      <c r="T120" s="4">
        <v>39</v>
      </c>
      <c r="U120" s="4">
        <v>41116</v>
      </c>
      <c r="V120" s="4">
        <v>553</v>
      </c>
      <c r="W120" s="4">
        <v>661</v>
      </c>
      <c r="X120" s="4">
        <v>490</v>
      </c>
      <c r="Y120" s="4">
        <v>559</v>
      </c>
      <c r="Z120" s="4">
        <v>81</v>
      </c>
      <c r="AA120" s="4">
        <v>33</v>
      </c>
      <c r="AB120" s="4">
        <v>7515</v>
      </c>
      <c r="AC120" s="4">
        <v>103</v>
      </c>
      <c r="AD120" s="4">
        <v>537</v>
      </c>
      <c r="AE120" s="4">
        <v>59</v>
      </c>
      <c r="AF120" s="4">
        <v>42570</v>
      </c>
      <c r="AG120" s="4">
        <v>26</v>
      </c>
      <c r="AH120" s="4">
        <v>89</v>
      </c>
      <c r="AI120" s="4">
        <v>284</v>
      </c>
      <c r="AJ120" s="4">
        <v>140</v>
      </c>
      <c r="AK120" s="4">
        <v>63</v>
      </c>
      <c r="AL120" s="4">
        <v>21</v>
      </c>
      <c r="AM120" s="4">
        <v>123</v>
      </c>
      <c r="AN120" s="4">
        <v>409</v>
      </c>
      <c r="AO120" s="4">
        <v>52</v>
      </c>
      <c r="AP120" s="4">
        <v>72</v>
      </c>
      <c r="AQ120" s="4">
        <v>55</v>
      </c>
      <c r="AR120" s="4">
        <v>34</v>
      </c>
      <c r="AS120" s="4">
        <v>12</v>
      </c>
      <c r="AT120" s="4">
        <v>13</v>
      </c>
      <c r="AU120" s="4">
        <v>14</v>
      </c>
      <c r="AV120" s="4">
        <v>15</v>
      </c>
      <c r="AW120" s="4">
        <v>138</v>
      </c>
      <c r="AX120" s="4">
        <v>46</v>
      </c>
      <c r="AY120" s="4">
        <v>4</v>
      </c>
      <c r="AZ120" s="4">
        <v>5</v>
      </c>
      <c r="BA120" s="4">
        <v>21</v>
      </c>
      <c r="BB120" s="4">
        <v>33</v>
      </c>
      <c r="BC120" s="4">
        <v>20</v>
      </c>
      <c r="BD120" s="4">
        <v>27</v>
      </c>
      <c r="BE120" s="4">
        <v>4</v>
      </c>
      <c r="BF120" s="4">
        <v>26</v>
      </c>
      <c r="BG120" s="4">
        <v>9</v>
      </c>
      <c r="BH120" s="4">
        <v>54</v>
      </c>
      <c r="BI120" s="4">
        <v>53</v>
      </c>
      <c r="BJ120" s="4">
        <v>11</v>
      </c>
      <c r="BK120" s="4">
        <v>55</v>
      </c>
    </row>
    <row r="121" spans="1:63" s="7" customFormat="1" ht="9.9" customHeight="1" x14ac:dyDescent="0.2">
      <c r="B121" s="11" t="s">
        <v>18</v>
      </c>
      <c r="C121" s="8">
        <f t="shared" ref="C121:AH121" si="30">C120/ 167371</f>
        <v>1.374192661811186E-4</v>
      </c>
      <c r="D121" s="8">
        <f t="shared" si="30"/>
        <v>7.1099533371970049E-4</v>
      </c>
      <c r="E121" s="8">
        <f t="shared" si="30"/>
        <v>1.7924252110580686E-4</v>
      </c>
      <c r="F121" s="8">
        <f t="shared" si="30"/>
        <v>0.30479593238972102</v>
      </c>
      <c r="G121" s="8">
        <f t="shared" si="30"/>
        <v>8.842631041219805E-4</v>
      </c>
      <c r="H121" s="8">
        <f t="shared" si="30"/>
        <v>1.1352026336701102E-3</v>
      </c>
      <c r="I121" s="8">
        <f t="shared" si="30"/>
        <v>2.2106577603049513E-4</v>
      </c>
      <c r="J121" s="8">
        <f t="shared" si="30"/>
        <v>2.0911627462344133E-4</v>
      </c>
      <c r="K121" s="8">
        <f t="shared" si="30"/>
        <v>1.4339401688464549E-4</v>
      </c>
      <c r="L121" s="8">
        <f t="shared" si="30"/>
        <v>8.3646509849376536E-5</v>
      </c>
      <c r="M121" s="8">
        <f t="shared" si="30"/>
        <v>3.435481654527965E-3</v>
      </c>
      <c r="N121" s="8">
        <f t="shared" si="30"/>
        <v>5.6228378870891611E-2</v>
      </c>
      <c r="O121" s="8">
        <f t="shared" si="30"/>
        <v>5.1980331120683992E-4</v>
      </c>
      <c r="P121" s="8">
        <f t="shared" si="30"/>
        <v>1.0157076195995722E-4</v>
      </c>
      <c r="Q121" s="8">
        <f t="shared" si="30"/>
        <v>5.2643528448775477E-2</v>
      </c>
      <c r="R121" s="8">
        <f t="shared" si="30"/>
        <v>4.9590430839273228E-4</v>
      </c>
      <c r="S121" s="8">
        <f t="shared" si="30"/>
        <v>1.8820464716109721E-3</v>
      </c>
      <c r="T121" s="8">
        <f t="shared" si="30"/>
        <v>2.3301527743754892E-4</v>
      </c>
      <c r="U121" s="8">
        <f t="shared" si="30"/>
        <v>0.24565784992621184</v>
      </c>
      <c r="V121" s="8">
        <f t="shared" si="30"/>
        <v>3.3040371390503733E-3</v>
      </c>
      <c r="W121" s="8">
        <f t="shared" si="30"/>
        <v>3.9493102150312777E-3</v>
      </c>
      <c r="X121" s="8">
        <f t="shared" si="30"/>
        <v>2.9276278447281788E-3</v>
      </c>
      <c r="Y121" s="8">
        <f t="shared" si="30"/>
        <v>3.3398856432715345E-3</v>
      </c>
      <c r="Z121" s="8">
        <f t="shared" si="30"/>
        <v>4.8395480698567851E-4</v>
      </c>
      <c r="AA121" s="8">
        <f t="shared" si="30"/>
        <v>1.9716677321638754E-4</v>
      </c>
      <c r="AB121" s="8">
        <f t="shared" si="30"/>
        <v>4.4900251537004617E-2</v>
      </c>
      <c r="AC121" s="8">
        <f t="shared" si="30"/>
        <v>6.1539932246327026E-4</v>
      </c>
      <c r="AD121" s="8">
        <f t="shared" si="30"/>
        <v>3.2084411277939428E-3</v>
      </c>
      <c r="AE121" s="8">
        <f t="shared" si="30"/>
        <v>3.5251029150808682E-4</v>
      </c>
      <c r="AF121" s="8">
        <f t="shared" si="30"/>
        <v>0.25434513744913995</v>
      </c>
      <c r="AG121" s="8">
        <f t="shared" si="30"/>
        <v>1.5534351829169928E-4</v>
      </c>
      <c r="AH121" s="8">
        <f t="shared" si="30"/>
        <v>5.3175281261389374E-4</v>
      </c>
      <c r="AI121" s="8">
        <f t="shared" ref="AI121:BK121" si="31">AI120/ 167371</f>
        <v>1.6968291998016383E-3</v>
      </c>
      <c r="AJ121" s="8">
        <f t="shared" si="31"/>
        <v>8.3646509849376533E-4</v>
      </c>
      <c r="AK121" s="8">
        <f t="shared" si="31"/>
        <v>3.764092943221944E-4</v>
      </c>
      <c r="AL121" s="8">
        <f t="shared" si="31"/>
        <v>1.2546976477406481E-4</v>
      </c>
      <c r="AM121" s="8">
        <f t="shared" si="31"/>
        <v>7.3489433653380813E-4</v>
      </c>
      <c r="AN121" s="8">
        <f t="shared" si="31"/>
        <v>2.4436730377425E-3</v>
      </c>
      <c r="AO121" s="8">
        <f t="shared" si="31"/>
        <v>3.1068703658339856E-4</v>
      </c>
      <c r="AP121" s="8">
        <f t="shared" si="31"/>
        <v>4.3018205065393649E-4</v>
      </c>
      <c r="AQ121" s="8">
        <f t="shared" si="31"/>
        <v>3.2861128869397923E-4</v>
      </c>
      <c r="AR121" s="8">
        <f t="shared" si="31"/>
        <v>2.0314152391991445E-4</v>
      </c>
      <c r="AS121" s="8">
        <f t="shared" si="31"/>
        <v>7.1697008442322743E-5</v>
      </c>
      <c r="AT121" s="8">
        <f t="shared" si="31"/>
        <v>7.7671759145849639E-5</v>
      </c>
      <c r="AU121" s="8">
        <f t="shared" si="31"/>
        <v>8.3646509849376536E-5</v>
      </c>
      <c r="AV121" s="8">
        <f t="shared" si="31"/>
        <v>8.9621260552903432E-5</v>
      </c>
      <c r="AW121" s="8">
        <f t="shared" si="31"/>
        <v>8.2451559708671151E-4</v>
      </c>
      <c r="AX121" s="8">
        <f t="shared" si="31"/>
        <v>2.7483853236223721E-4</v>
      </c>
      <c r="AY121" s="8">
        <f t="shared" si="31"/>
        <v>2.3899002814107582E-5</v>
      </c>
      <c r="AZ121" s="8">
        <f t="shared" si="31"/>
        <v>2.9873753517634475E-5</v>
      </c>
      <c r="BA121" s="8">
        <f t="shared" si="31"/>
        <v>1.2546976477406481E-4</v>
      </c>
      <c r="BB121" s="8">
        <f t="shared" si="31"/>
        <v>1.9716677321638754E-4</v>
      </c>
      <c r="BC121" s="8">
        <f t="shared" si="31"/>
        <v>1.194950140705379E-4</v>
      </c>
      <c r="BD121" s="8">
        <f t="shared" si="31"/>
        <v>1.6131826899522616E-4</v>
      </c>
      <c r="BE121" s="8">
        <f t="shared" si="31"/>
        <v>2.3899002814107582E-5</v>
      </c>
      <c r="BF121" s="8">
        <f t="shared" si="31"/>
        <v>1.5534351829169928E-4</v>
      </c>
      <c r="BG121" s="8">
        <f t="shared" si="31"/>
        <v>5.3772756331742061E-5</v>
      </c>
      <c r="BH121" s="8">
        <f t="shared" si="31"/>
        <v>3.2263653799045232E-4</v>
      </c>
      <c r="BI121" s="8">
        <f t="shared" si="31"/>
        <v>3.1666178728692547E-4</v>
      </c>
      <c r="BJ121" s="8">
        <f t="shared" si="31"/>
        <v>6.5722257738795847E-5</v>
      </c>
      <c r="BK121" s="8">
        <f t="shared" si="31"/>
        <v>3.2861128869397923E-4</v>
      </c>
    </row>
    <row r="122" spans="1:63" s="1" customFormat="1" ht="5.0999999999999996" customHeight="1" x14ac:dyDescent="0.2">
      <c r="B122" s="1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</row>
    <row r="123" spans="1:63" s="1" customFormat="1" ht="9.9" customHeight="1" x14ac:dyDescent="0.2">
      <c r="A123" s="3" t="s">
        <v>63</v>
      </c>
      <c r="B123" s="1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</row>
    <row r="124" spans="1:63" s="1" customFormat="1" ht="9.9" customHeight="1" x14ac:dyDescent="0.2">
      <c r="B124" s="10" t="s">
        <v>57</v>
      </c>
      <c r="C124" s="4">
        <v>39</v>
      </c>
      <c r="D124" s="4">
        <v>112</v>
      </c>
      <c r="E124" s="4">
        <v>28</v>
      </c>
      <c r="F124" s="4">
        <v>37831</v>
      </c>
      <c r="G124" s="4">
        <v>168</v>
      </c>
      <c r="H124" s="4">
        <v>218</v>
      </c>
      <c r="I124" s="4">
        <v>25</v>
      </c>
      <c r="J124" s="4">
        <v>48</v>
      </c>
      <c r="K124" s="4">
        <v>45</v>
      </c>
      <c r="L124" s="4">
        <v>15</v>
      </c>
      <c r="M124" s="4">
        <v>139</v>
      </c>
      <c r="N124" s="4">
        <v>14795</v>
      </c>
      <c r="O124" s="4">
        <v>174</v>
      </c>
      <c r="P124" s="4">
        <v>22</v>
      </c>
      <c r="Q124" s="4">
        <v>12526</v>
      </c>
      <c r="R124" s="4">
        <v>109</v>
      </c>
      <c r="S124" s="4">
        <v>110</v>
      </c>
      <c r="T124" s="4">
        <v>87</v>
      </c>
      <c r="U124" s="4">
        <v>58103</v>
      </c>
      <c r="V124" s="4">
        <v>546</v>
      </c>
      <c r="W124" s="4">
        <v>1035</v>
      </c>
      <c r="X124" s="4">
        <v>568</v>
      </c>
      <c r="Y124" s="4">
        <v>1125</v>
      </c>
      <c r="Z124" s="4">
        <v>51</v>
      </c>
      <c r="AA124" s="4">
        <v>109</v>
      </c>
      <c r="AB124" s="4">
        <v>2110</v>
      </c>
      <c r="AC124" s="4">
        <v>66</v>
      </c>
      <c r="AD124" s="4">
        <v>477</v>
      </c>
      <c r="AE124" s="4">
        <v>68</v>
      </c>
      <c r="AF124" s="4">
        <v>10861</v>
      </c>
      <c r="AG124" s="4">
        <v>16</v>
      </c>
      <c r="AH124" s="4">
        <v>58</v>
      </c>
      <c r="AI124" s="4">
        <v>233</v>
      </c>
      <c r="AJ124" s="4">
        <v>97</v>
      </c>
      <c r="AK124" s="4">
        <v>27</v>
      </c>
      <c r="AL124" s="4">
        <v>35</v>
      </c>
      <c r="AM124" s="4">
        <v>133</v>
      </c>
      <c r="AN124" s="4">
        <v>1228</v>
      </c>
      <c r="AO124" s="4">
        <v>35</v>
      </c>
      <c r="AP124" s="4">
        <v>199</v>
      </c>
      <c r="AQ124" s="4">
        <v>69</v>
      </c>
      <c r="AR124" s="4">
        <v>53</v>
      </c>
      <c r="AS124" s="4">
        <v>11</v>
      </c>
      <c r="AT124" s="4">
        <v>11</v>
      </c>
      <c r="AU124" s="4">
        <v>28</v>
      </c>
      <c r="AV124" s="4">
        <v>15</v>
      </c>
      <c r="AW124" s="4">
        <v>52</v>
      </c>
      <c r="AX124" s="4">
        <v>74</v>
      </c>
      <c r="AY124" s="4">
        <v>56</v>
      </c>
      <c r="AZ124" s="4">
        <v>7</v>
      </c>
      <c r="BA124" s="4">
        <v>110</v>
      </c>
      <c r="BB124" s="4">
        <v>53</v>
      </c>
      <c r="BC124" s="4">
        <v>20</v>
      </c>
      <c r="BD124" s="4">
        <v>27</v>
      </c>
      <c r="BE124" s="4">
        <v>8</v>
      </c>
      <c r="BF124" s="4">
        <v>16</v>
      </c>
      <c r="BG124" s="4">
        <v>18</v>
      </c>
      <c r="BH124" s="4">
        <v>42</v>
      </c>
      <c r="BI124" s="4">
        <v>84</v>
      </c>
      <c r="BJ124" s="4">
        <v>23</v>
      </c>
      <c r="BK124" s="4">
        <v>160</v>
      </c>
    </row>
    <row r="125" spans="1:63" s="1" customFormat="1" ht="9.9" customHeight="1" x14ac:dyDescent="0.2">
      <c r="A125" s="6" t="s">
        <v>17</v>
      </c>
      <c r="B125" s="10"/>
      <c r="C125" s="4">
        <v>39</v>
      </c>
      <c r="D125" s="4">
        <v>112</v>
      </c>
      <c r="E125" s="4">
        <v>28</v>
      </c>
      <c r="F125" s="4">
        <v>37831</v>
      </c>
      <c r="G125" s="4">
        <v>168</v>
      </c>
      <c r="H125" s="4">
        <v>218</v>
      </c>
      <c r="I125" s="4">
        <v>25</v>
      </c>
      <c r="J125" s="4">
        <v>48</v>
      </c>
      <c r="K125" s="4">
        <v>45</v>
      </c>
      <c r="L125" s="4">
        <v>15</v>
      </c>
      <c r="M125" s="4">
        <v>139</v>
      </c>
      <c r="N125" s="4">
        <v>14795</v>
      </c>
      <c r="O125" s="4">
        <v>174</v>
      </c>
      <c r="P125" s="4">
        <v>22</v>
      </c>
      <c r="Q125" s="4">
        <v>12526</v>
      </c>
      <c r="R125" s="4">
        <v>109</v>
      </c>
      <c r="S125" s="4">
        <v>110</v>
      </c>
      <c r="T125" s="4">
        <v>87</v>
      </c>
      <c r="U125" s="4">
        <v>58103</v>
      </c>
      <c r="V125" s="4">
        <v>546</v>
      </c>
      <c r="W125" s="4">
        <v>1035</v>
      </c>
      <c r="X125" s="4">
        <v>568</v>
      </c>
      <c r="Y125" s="4">
        <v>1125</v>
      </c>
      <c r="Z125" s="4">
        <v>51</v>
      </c>
      <c r="AA125" s="4">
        <v>109</v>
      </c>
      <c r="AB125" s="4">
        <v>2110</v>
      </c>
      <c r="AC125" s="4">
        <v>66</v>
      </c>
      <c r="AD125" s="4">
        <v>477</v>
      </c>
      <c r="AE125" s="4">
        <v>68</v>
      </c>
      <c r="AF125" s="4">
        <v>10861</v>
      </c>
      <c r="AG125" s="4">
        <v>16</v>
      </c>
      <c r="AH125" s="4">
        <v>58</v>
      </c>
      <c r="AI125" s="4">
        <v>233</v>
      </c>
      <c r="AJ125" s="4">
        <v>97</v>
      </c>
      <c r="AK125" s="4">
        <v>27</v>
      </c>
      <c r="AL125" s="4">
        <v>35</v>
      </c>
      <c r="AM125" s="4">
        <v>133</v>
      </c>
      <c r="AN125" s="4">
        <v>1228</v>
      </c>
      <c r="AO125" s="4">
        <v>35</v>
      </c>
      <c r="AP125" s="4">
        <v>199</v>
      </c>
      <c r="AQ125" s="4">
        <v>69</v>
      </c>
      <c r="AR125" s="4">
        <v>53</v>
      </c>
      <c r="AS125" s="4">
        <v>11</v>
      </c>
      <c r="AT125" s="4">
        <v>11</v>
      </c>
      <c r="AU125" s="4">
        <v>28</v>
      </c>
      <c r="AV125" s="4">
        <v>15</v>
      </c>
      <c r="AW125" s="4">
        <v>52</v>
      </c>
      <c r="AX125" s="4">
        <v>74</v>
      </c>
      <c r="AY125" s="4">
        <v>56</v>
      </c>
      <c r="AZ125" s="4">
        <v>7</v>
      </c>
      <c r="BA125" s="4">
        <v>110</v>
      </c>
      <c r="BB125" s="4">
        <v>53</v>
      </c>
      <c r="BC125" s="4">
        <v>20</v>
      </c>
      <c r="BD125" s="4">
        <v>27</v>
      </c>
      <c r="BE125" s="4">
        <v>8</v>
      </c>
      <c r="BF125" s="4">
        <v>16</v>
      </c>
      <c r="BG125" s="4">
        <v>18</v>
      </c>
      <c r="BH125" s="4">
        <v>42</v>
      </c>
      <c r="BI125" s="4">
        <v>84</v>
      </c>
      <c r="BJ125" s="4">
        <v>23</v>
      </c>
      <c r="BK125" s="4">
        <v>160</v>
      </c>
    </row>
    <row r="126" spans="1:63" s="7" customFormat="1" ht="9.9" customHeight="1" x14ac:dyDescent="0.2">
      <c r="B126" s="11" t="s">
        <v>18</v>
      </c>
      <c r="C126" s="8">
        <f t="shared" ref="C126:AH126" si="32">C125/ 145077</f>
        <v>2.6882276308443103E-4</v>
      </c>
      <c r="D126" s="8">
        <f t="shared" si="32"/>
        <v>7.720038324475968E-4</v>
      </c>
      <c r="E126" s="8">
        <f t="shared" si="32"/>
        <v>1.930009581118992E-4</v>
      </c>
      <c r="F126" s="8">
        <f t="shared" si="32"/>
        <v>0.26076497308325924</v>
      </c>
      <c r="G126" s="8">
        <f t="shared" si="32"/>
        <v>1.1580057486713952E-3</v>
      </c>
      <c r="H126" s="8">
        <f t="shared" si="32"/>
        <v>1.5026503167283581E-3</v>
      </c>
      <c r="I126" s="8">
        <f t="shared" si="32"/>
        <v>1.7232228402848143E-4</v>
      </c>
      <c r="J126" s="8">
        <f t="shared" si="32"/>
        <v>3.3085878533468434E-4</v>
      </c>
      <c r="K126" s="8">
        <f t="shared" si="32"/>
        <v>3.1018011125126657E-4</v>
      </c>
      <c r="L126" s="8">
        <f t="shared" si="32"/>
        <v>1.0339337041708885E-4</v>
      </c>
      <c r="M126" s="8">
        <f t="shared" si="32"/>
        <v>9.5811189919835671E-4</v>
      </c>
      <c r="N126" s="8">
        <f t="shared" si="32"/>
        <v>0.1019803276880553</v>
      </c>
      <c r="O126" s="8">
        <f t="shared" si="32"/>
        <v>1.1993630968382307E-3</v>
      </c>
      <c r="P126" s="8">
        <f t="shared" si="32"/>
        <v>1.5164360994506367E-4</v>
      </c>
      <c r="Q126" s="8">
        <f t="shared" si="32"/>
        <v>8.6340357189630332E-2</v>
      </c>
      <c r="R126" s="8">
        <f t="shared" si="32"/>
        <v>7.5132515836417904E-4</v>
      </c>
      <c r="S126" s="8">
        <f t="shared" si="32"/>
        <v>7.5821804972531833E-4</v>
      </c>
      <c r="T126" s="8">
        <f t="shared" si="32"/>
        <v>5.9968154841911537E-4</v>
      </c>
      <c r="U126" s="8">
        <f t="shared" si="32"/>
        <v>0.40049766675627424</v>
      </c>
      <c r="V126" s="8">
        <f t="shared" si="32"/>
        <v>3.7635186831820344E-3</v>
      </c>
      <c r="W126" s="8">
        <f t="shared" si="32"/>
        <v>7.134142558779131E-3</v>
      </c>
      <c r="X126" s="8">
        <f t="shared" si="32"/>
        <v>3.9151622931270979E-3</v>
      </c>
      <c r="Y126" s="8">
        <f t="shared" si="32"/>
        <v>7.7545027812816643E-3</v>
      </c>
      <c r="Z126" s="8">
        <f t="shared" si="32"/>
        <v>3.515374594181021E-4</v>
      </c>
      <c r="AA126" s="8">
        <f t="shared" si="32"/>
        <v>7.5132515836417904E-4</v>
      </c>
      <c r="AB126" s="8">
        <f t="shared" si="32"/>
        <v>1.4544000772003832E-2</v>
      </c>
      <c r="AC126" s="8">
        <f t="shared" si="32"/>
        <v>4.5493082983519094E-4</v>
      </c>
      <c r="AD126" s="8">
        <f t="shared" si="32"/>
        <v>3.2879091792634256E-3</v>
      </c>
      <c r="AE126" s="8">
        <f t="shared" si="32"/>
        <v>4.6871661255746947E-4</v>
      </c>
      <c r="AF126" s="8">
        <f t="shared" si="32"/>
        <v>7.4863693073333473E-2</v>
      </c>
      <c r="AG126" s="8">
        <f t="shared" si="32"/>
        <v>1.1028626177822812E-4</v>
      </c>
      <c r="AH126" s="8">
        <f t="shared" si="32"/>
        <v>3.9978769894607693E-4</v>
      </c>
      <c r="AI126" s="8">
        <f t="shared" ref="AI126:BK126" si="33">AI125/ 145077</f>
        <v>1.6060436871454468E-3</v>
      </c>
      <c r="AJ126" s="8">
        <f t="shared" si="33"/>
        <v>6.6861046203050797E-4</v>
      </c>
      <c r="AK126" s="8">
        <f t="shared" si="33"/>
        <v>1.8610806675075994E-4</v>
      </c>
      <c r="AL126" s="8">
        <f t="shared" si="33"/>
        <v>2.41251197639874E-4</v>
      </c>
      <c r="AM126" s="8">
        <f t="shared" si="33"/>
        <v>9.1675455103152118E-4</v>
      </c>
      <c r="AN126" s="8">
        <f t="shared" si="33"/>
        <v>8.4644705914790081E-3</v>
      </c>
      <c r="AO126" s="8">
        <f t="shared" si="33"/>
        <v>2.41251197639874E-4</v>
      </c>
      <c r="AP126" s="8">
        <f t="shared" si="33"/>
        <v>1.3716853808667122E-3</v>
      </c>
      <c r="AQ126" s="8">
        <f t="shared" si="33"/>
        <v>4.7560950391860876E-4</v>
      </c>
      <c r="AR126" s="8">
        <f t="shared" si="33"/>
        <v>3.6532324214038063E-4</v>
      </c>
      <c r="AS126" s="8">
        <f t="shared" si="33"/>
        <v>7.5821804972531833E-5</v>
      </c>
      <c r="AT126" s="8">
        <f t="shared" si="33"/>
        <v>7.5821804972531833E-5</v>
      </c>
      <c r="AU126" s="8">
        <f t="shared" si="33"/>
        <v>1.930009581118992E-4</v>
      </c>
      <c r="AV126" s="8">
        <f t="shared" si="33"/>
        <v>1.0339337041708885E-4</v>
      </c>
      <c r="AW126" s="8">
        <f t="shared" si="33"/>
        <v>3.5843035077924134E-4</v>
      </c>
      <c r="AX126" s="8">
        <f t="shared" si="33"/>
        <v>5.1007396072430501E-4</v>
      </c>
      <c r="AY126" s="8">
        <f t="shared" si="33"/>
        <v>3.860019162237984E-4</v>
      </c>
      <c r="AZ126" s="8">
        <f t="shared" si="33"/>
        <v>4.82502395279748E-5</v>
      </c>
      <c r="BA126" s="8">
        <f t="shared" si="33"/>
        <v>7.5821804972531833E-4</v>
      </c>
      <c r="BB126" s="8">
        <f t="shared" si="33"/>
        <v>3.6532324214038063E-4</v>
      </c>
      <c r="BC126" s="8">
        <f t="shared" si="33"/>
        <v>1.3785782722278514E-4</v>
      </c>
      <c r="BD126" s="8">
        <f t="shared" si="33"/>
        <v>1.8610806675075994E-4</v>
      </c>
      <c r="BE126" s="8">
        <f t="shared" si="33"/>
        <v>5.5143130889114058E-5</v>
      </c>
      <c r="BF126" s="8">
        <f t="shared" si="33"/>
        <v>1.1028626177822812E-4</v>
      </c>
      <c r="BG126" s="8">
        <f t="shared" si="33"/>
        <v>1.2407204450050663E-4</v>
      </c>
      <c r="BH126" s="8">
        <f t="shared" si="33"/>
        <v>2.895014371678488E-4</v>
      </c>
      <c r="BI126" s="8">
        <f t="shared" si="33"/>
        <v>5.790028743356976E-4</v>
      </c>
      <c r="BJ126" s="8">
        <f t="shared" si="33"/>
        <v>1.585365013062029E-4</v>
      </c>
      <c r="BK126" s="8">
        <f t="shared" si="33"/>
        <v>1.1028626177822811E-3</v>
      </c>
    </row>
    <row r="127" spans="1:63" s="1" customFormat="1" ht="5.0999999999999996" customHeight="1" x14ac:dyDescent="0.2">
      <c r="B127" s="1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</row>
    <row r="128" spans="1:63" s="1" customFormat="1" ht="9.9" customHeight="1" x14ac:dyDescent="0.2">
      <c r="A128" s="3" t="s">
        <v>64</v>
      </c>
      <c r="B128" s="1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</row>
    <row r="129" spans="1:63" s="1" customFormat="1" ht="9.9" customHeight="1" x14ac:dyDescent="0.2">
      <c r="B129" s="10" t="s">
        <v>60</v>
      </c>
      <c r="C129" s="4">
        <v>40</v>
      </c>
      <c r="D129" s="4">
        <v>77</v>
      </c>
      <c r="E129" s="4">
        <v>44</v>
      </c>
      <c r="F129" s="4">
        <v>38167</v>
      </c>
      <c r="G129" s="4">
        <v>139</v>
      </c>
      <c r="H129" s="4">
        <v>354</v>
      </c>
      <c r="I129" s="4">
        <v>21</v>
      </c>
      <c r="J129" s="4">
        <v>43</v>
      </c>
      <c r="K129" s="4">
        <v>13</v>
      </c>
      <c r="L129" s="4">
        <v>6</v>
      </c>
      <c r="M129" s="4">
        <v>56</v>
      </c>
      <c r="N129" s="4">
        <v>4387</v>
      </c>
      <c r="O129" s="4">
        <v>438</v>
      </c>
      <c r="P129" s="4">
        <v>29</v>
      </c>
      <c r="Q129" s="4">
        <v>9430</v>
      </c>
      <c r="R129" s="4">
        <v>76</v>
      </c>
      <c r="S129" s="4">
        <v>81</v>
      </c>
      <c r="T129" s="4">
        <v>49</v>
      </c>
      <c r="U129" s="4">
        <v>48182</v>
      </c>
      <c r="V129" s="4">
        <v>395</v>
      </c>
      <c r="W129" s="4">
        <v>1901</v>
      </c>
      <c r="X129" s="4">
        <v>504</v>
      </c>
      <c r="Y129" s="4">
        <v>607</v>
      </c>
      <c r="Z129" s="4">
        <v>40</v>
      </c>
      <c r="AA129" s="4">
        <v>29</v>
      </c>
      <c r="AB129" s="4">
        <v>1873</v>
      </c>
      <c r="AC129" s="4">
        <v>183</v>
      </c>
      <c r="AD129" s="4">
        <v>331</v>
      </c>
      <c r="AE129" s="4">
        <v>53</v>
      </c>
      <c r="AF129" s="4">
        <v>6811</v>
      </c>
      <c r="AG129" s="4">
        <v>8</v>
      </c>
      <c r="AH129" s="4">
        <v>56</v>
      </c>
      <c r="AI129" s="4">
        <v>207</v>
      </c>
      <c r="AJ129" s="4">
        <v>66</v>
      </c>
      <c r="AK129" s="4">
        <v>19</v>
      </c>
      <c r="AL129" s="4">
        <v>8</v>
      </c>
      <c r="AM129" s="4">
        <v>51</v>
      </c>
      <c r="AN129" s="4">
        <v>1438</v>
      </c>
      <c r="AO129" s="4">
        <v>39</v>
      </c>
      <c r="AP129" s="4">
        <v>49</v>
      </c>
      <c r="AQ129" s="4">
        <v>43</v>
      </c>
      <c r="AR129" s="4">
        <v>44</v>
      </c>
      <c r="AS129" s="4">
        <v>9</v>
      </c>
      <c r="AT129" s="4">
        <v>4</v>
      </c>
      <c r="AU129" s="4">
        <v>9</v>
      </c>
      <c r="AV129" s="4">
        <v>11</v>
      </c>
      <c r="AW129" s="4">
        <v>41</v>
      </c>
      <c r="AX129" s="4">
        <v>14</v>
      </c>
      <c r="AY129" s="4">
        <v>9</v>
      </c>
      <c r="AZ129" s="4">
        <v>3</v>
      </c>
      <c r="BA129" s="4">
        <v>20</v>
      </c>
      <c r="BB129" s="4">
        <v>24</v>
      </c>
      <c r="BC129" s="4">
        <v>14</v>
      </c>
      <c r="BD129" s="4">
        <v>13</v>
      </c>
      <c r="BE129" s="4">
        <v>5</v>
      </c>
      <c r="BF129" s="4">
        <v>12</v>
      </c>
      <c r="BG129" s="4">
        <v>6</v>
      </c>
      <c r="BH129" s="4">
        <v>30</v>
      </c>
      <c r="BI129" s="4">
        <v>88</v>
      </c>
      <c r="BJ129" s="4">
        <v>38</v>
      </c>
      <c r="BK129" s="4">
        <v>53</v>
      </c>
    </row>
    <row r="130" spans="1:63" s="1" customFormat="1" ht="9.9" customHeight="1" x14ac:dyDescent="0.2">
      <c r="B130" s="10" t="s">
        <v>57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4">
        <v>0</v>
      </c>
      <c r="AT130" s="4">
        <v>0</v>
      </c>
      <c r="AU130" s="4">
        <v>0</v>
      </c>
      <c r="AV130" s="4">
        <v>0</v>
      </c>
      <c r="AW130" s="4">
        <v>0</v>
      </c>
      <c r="AX130" s="4">
        <v>0</v>
      </c>
      <c r="AY130" s="4">
        <v>0</v>
      </c>
      <c r="AZ130" s="4">
        <v>0</v>
      </c>
      <c r="BA130" s="4">
        <v>0</v>
      </c>
      <c r="BB130" s="4">
        <v>0</v>
      </c>
      <c r="BC130" s="4">
        <v>0</v>
      </c>
      <c r="BD130" s="4">
        <v>0</v>
      </c>
      <c r="BE130" s="4">
        <v>0</v>
      </c>
      <c r="BF130" s="4">
        <v>0</v>
      </c>
      <c r="BG130" s="4">
        <v>0</v>
      </c>
      <c r="BH130" s="4">
        <v>0</v>
      </c>
      <c r="BI130" s="4">
        <v>0</v>
      </c>
      <c r="BJ130" s="4">
        <v>0</v>
      </c>
      <c r="BK130" s="4">
        <v>0</v>
      </c>
    </row>
    <row r="131" spans="1:63" s="1" customFormat="1" ht="9.9" customHeight="1" x14ac:dyDescent="0.2">
      <c r="A131" s="6" t="s">
        <v>17</v>
      </c>
      <c r="B131" s="10"/>
      <c r="C131" s="4">
        <v>40</v>
      </c>
      <c r="D131" s="4">
        <v>77</v>
      </c>
      <c r="E131" s="4">
        <v>44</v>
      </c>
      <c r="F131" s="4">
        <v>38167</v>
      </c>
      <c r="G131" s="4">
        <v>139</v>
      </c>
      <c r="H131" s="4">
        <v>354</v>
      </c>
      <c r="I131" s="4">
        <v>21</v>
      </c>
      <c r="J131" s="4">
        <v>43</v>
      </c>
      <c r="K131" s="4">
        <v>13</v>
      </c>
      <c r="L131" s="4">
        <v>6</v>
      </c>
      <c r="M131" s="4">
        <v>56</v>
      </c>
      <c r="N131" s="4">
        <v>4387</v>
      </c>
      <c r="O131" s="4">
        <v>438</v>
      </c>
      <c r="P131" s="4">
        <v>29</v>
      </c>
      <c r="Q131" s="4">
        <v>9430</v>
      </c>
      <c r="R131" s="4">
        <v>76</v>
      </c>
      <c r="S131" s="4">
        <v>81</v>
      </c>
      <c r="T131" s="4">
        <v>49</v>
      </c>
      <c r="U131" s="4">
        <v>48182</v>
      </c>
      <c r="V131" s="4">
        <v>395</v>
      </c>
      <c r="W131" s="4">
        <v>1901</v>
      </c>
      <c r="X131" s="4">
        <v>504</v>
      </c>
      <c r="Y131" s="4">
        <v>607</v>
      </c>
      <c r="Z131" s="4">
        <v>40</v>
      </c>
      <c r="AA131" s="4">
        <v>29</v>
      </c>
      <c r="AB131" s="4">
        <v>1873</v>
      </c>
      <c r="AC131" s="4">
        <v>183</v>
      </c>
      <c r="AD131" s="4">
        <v>331</v>
      </c>
      <c r="AE131" s="4">
        <v>53</v>
      </c>
      <c r="AF131" s="4">
        <v>6811</v>
      </c>
      <c r="AG131" s="4">
        <v>8</v>
      </c>
      <c r="AH131" s="4">
        <v>56</v>
      </c>
      <c r="AI131" s="4">
        <v>207</v>
      </c>
      <c r="AJ131" s="4">
        <v>66</v>
      </c>
      <c r="AK131" s="4">
        <v>19</v>
      </c>
      <c r="AL131" s="4">
        <v>8</v>
      </c>
      <c r="AM131" s="4">
        <v>51</v>
      </c>
      <c r="AN131" s="4">
        <v>1438</v>
      </c>
      <c r="AO131" s="4">
        <v>39</v>
      </c>
      <c r="AP131" s="4">
        <v>49</v>
      </c>
      <c r="AQ131" s="4">
        <v>43</v>
      </c>
      <c r="AR131" s="4">
        <v>44</v>
      </c>
      <c r="AS131" s="4">
        <v>9</v>
      </c>
      <c r="AT131" s="4">
        <v>4</v>
      </c>
      <c r="AU131" s="4">
        <v>9</v>
      </c>
      <c r="AV131" s="4">
        <v>11</v>
      </c>
      <c r="AW131" s="4">
        <v>41</v>
      </c>
      <c r="AX131" s="4">
        <v>14</v>
      </c>
      <c r="AY131" s="4">
        <v>9</v>
      </c>
      <c r="AZ131" s="4">
        <v>3</v>
      </c>
      <c r="BA131" s="4">
        <v>20</v>
      </c>
      <c r="BB131" s="4">
        <v>24</v>
      </c>
      <c r="BC131" s="4">
        <v>14</v>
      </c>
      <c r="BD131" s="4">
        <v>13</v>
      </c>
      <c r="BE131" s="4">
        <v>5</v>
      </c>
      <c r="BF131" s="4">
        <v>12</v>
      </c>
      <c r="BG131" s="4">
        <v>6</v>
      </c>
      <c r="BH131" s="4">
        <v>30</v>
      </c>
      <c r="BI131" s="4">
        <v>88</v>
      </c>
      <c r="BJ131" s="4">
        <v>38</v>
      </c>
      <c r="BK131" s="4">
        <v>53</v>
      </c>
    </row>
    <row r="132" spans="1:63" s="7" customFormat="1" ht="9.9" customHeight="1" x14ac:dyDescent="0.2">
      <c r="B132" s="11" t="s">
        <v>18</v>
      </c>
      <c r="C132" s="8">
        <f t="shared" ref="C132:AH132" si="34">C131/ 117637</f>
        <v>3.400290724856975E-4</v>
      </c>
      <c r="D132" s="8">
        <f t="shared" si="34"/>
        <v>6.5455596453496776E-4</v>
      </c>
      <c r="E132" s="8">
        <f t="shared" si="34"/>
        <v>3.7403197973426728E-4</v>
      </c>
      <c r="F132" s="8">
        <f t="shared" si="34"/>
        <v>0.32444724023904042</v>
      </c>
      <c r="G132" s="8">
        <f t="shared" si="34"/>
        <v>1.1816010268877989E-3</v>
      </c>
      <c r="H132" s="8">
        <f t="shared" si="34"/>
        <v>3.009257291498423E-3</v>
      </c>
      <c r="I132" s="8">
        <f t="shared" si="34"/>
        <v>1.785152630549912E-4</v>
      </c>
      <c r="J132" s="8">
        <f t="shared" si="34"/>
        <v>3.6553125292212486E-4</v>
      </c>
      <c r="K132" s="8">
        <f t="shared" si="34"/>
        <v>1.1050944855785169E-4</v>
      </c>
      <c r="L132" s="8">
        <f t="shared" si="34"/>
        <v>5.1004360872854631E-5</v>
      </c>
      <c r="M132" s="8">
        <f t="shared" si="34"/>
        <v>4.7604070147997654E-4</v>
      </c>
      <c r="N132" s="8">
        <f t="shared" si="34"/>
        <v>3.7292688524868875E-2</v>
      </c>
      <c r="O132" s="8">
        <f t="shared" si="34"/>
        <v>3.7233183437183877E-3</v>
      </c>
      <c r="P132" s="8">
        <f t="shared" si="34"/>
        <v>2.4652107755213071E-4</v>
      </c>
      <c r="Q132" s="8">
        <f t="shared" si="34"/>
        <v>8.0161853838503189E-2</v>
      </c>
      <c r="R132" s="8">
        <f t="shared" si="34"/>
        <v>6.4605523772282535E-4</v>
      </c>
      <c r="S132" s="8">
        <f t="shared" si="34"/>
        <v>6.8855887178353753E-4</v>
      </c>
      <c r="T132" s="8">
        <f t="shared" si="34"/>
        <v>4.1653561379497946E-4</v>
      </c>
      <c r="U132" s="8">
        <f t="shared" si="34"/>
        <v>0.40958201926264698</v>
      </c>
      <c r="V132" s="8">
        <f t="shared" si="34"/>
        <v>3.357787090796263E-3</v>
      </c>
      <c r="W132" s="8">
        <f t="shared" si="34"/>
        <v>1.6159881669882775E-2</v>
      </c>
      <c r="X132" s="8">
        <f t="shared" si="34"/>
        <v>4.2843663133197889E-3</v>
      </c>
      <c r="Y132" s="8">
        <f t="shared" si="34"/>
        <v>5.1599411749704603E-3</v>
      </c>
      <c r="Z132" s="8">
        <f t="shared" si="34"/>
        <v>3.400290724856975E-4</v>
      </c>
      <c r="AA132" s="8">
        <f t="shared" si="34"/>
        <v>2.4652107755213071E-4</v>
      </c>
      <c r="AB132" s="8">
        <f t="shared" si="34"/>
        <v>1.5921861319142788E-2</v>
      </c>
      <c r="AC132" s="8">
        <f t="shared" si="34"/>
        <v>1.5556330066220662E-3</v>
      </c>
      <c r="AD132" s="8">
        <f t="shared" si="34"/>
        <v>2.813740574819147E-3</v>
      </c>
      <c r="AE132" s="8">
        <f t="shared" si="34"/>
        <v>4.5053852104354924E-4</v>
      </c>
      <c r="AF132" s="8">
        <f t="shared" si="34"/>
        <v>5.7898450317502147E-2</v>
      </c>
      <c r="AG132" s="8">
        <f t="shared" si="34"/>
        <v>6.8005814497139504E-5</v>
      </c>
      <c r="AH132" s="8">
        <f t="shared" si="34"/>
        <v>4.7604070147997654E-4</v>
      </c>
      <c r="AI132" s="8">
        <f t="shared" ref="AI132:BK132" si="35">AI131/ 117637</f>
        <v>1.7596504501134847E-3</v>
      </c>
      <c r="AJ132" s="8">
        <f t="shared" si="35"/>
        <v>5.6104796960140097E-4</v>
      </c>
      <c r="AK132" s="8">
        <f t="shared" si="35"/>
        <v>1.6151380943070634E-4</v>
      </c>
      <c r="AL132" s="8">
        <f t="shared" si="35"/>
        <v>6.8005814497139504E-5</v>
      </c>
      <c r="AM132" s="8">
        <f t="shared" si="35"/>
        <v>4.3353706741926435E-4</v>
      </c>
      <c r="AN132" s="8">
        <f t="shared" si="35"/>
        <v>1.2224045155860825E-2</v>
      </c>
      <c r="AO132" s="8">
        <f t="shared" si="35"/>
        <v>3.3152834567355509E-4</v>
      </c>
      <c r="AP132" s="8">
        <f t="shared" si="35"/>
        <v>4.1653561379497946E-4</v>
      </c>
      <c r="AQ132" s="8">
        <f t="shared" si="35"/>
        <v>3.6553125292212486E-4</v>
      </c>
      <c r="AR132" s="8">
        <f t="shared" si="35"/>
        <v>3.7403197973426728E-4</v>
      </c>
      <c r="AS132" s="8">
        <f t="shared" si="35"/>
        <v>7.6506541309281947E-5</v>
      </c>
      <c r="AT132" s="8">
        <f t="shared" si="35"/>
        <v>3.4002907248569752E-5</v>
      </c>
      <c r="AU132" s="8">
        <f t="shared" si="35"/>
        <v>7.6506541309281947E-5</v>
      </c>
      <c r="AV132" s="8">
        <f t="shared" si="35"/>
        <v>9.3507994933566819E-5</v>
      </c>
      <c r="AW132" s="8">
        <f t="shared" si="35"/>
        <v>3.4852979929783997E-4</v>
      </c>
      <c r="AX132" s="8">
        <f t="shared" si="35"/>
        <v>1.1901017536999413E-4</v>
      </c>
      <c r="AY132" s="8">
        <f t="shared" si="35"/>
        <v>7.6506541309281947E-5</v>
      </c>
      <c r="AZ132" s="8">
        <f t="shared" si="35"/>
        <v>2.5502180436427316E-5</v>
      </c>
      <c r="BA132" s="8">
        <f t="shared" si="35"/>
        <v>1.7001453624284875E-4</v>
      </c>
      <c r="BB132" s="8">
        <f t="shared" si="35"/>
        <v>2.0401744349141852E-4</v>
      </c>
      <c r="BC132" s="8">
        <f t="shared" si="35"/>
        <v>1.1901017536999413E-4</v>
      </c>
      <c r="BD132" s="8">
        <f t="shared" si="35"/>
        <v>1.1050944855785169E-4</v>
      </c>
      <c r="BE132" s="8">
        <f t="shared" si="35"/>
        <v>4.2503634060712188E-5</v>
      </c>
      <c r="BF132" s="8">
        <f t="shared" si="35"/>
        <v>1.0200872174570926E-4</v>
      </c>
      <c r="BG132" s="8">
        <f t="shared" si="35"/>
        <v>5.1004360872854631E-5</v>
      </c>
      <c r="BH132" s="8">
        <f t="shared" si="35"/>
        <v>2.5502180436427313E-4</v>
      </c>
      <c r="BI132" s="8">
        <f t="shared" si="35"/>
        <v>7.4806395946853455E-4</v>
      </c>
      <c r="BJ132" s="8">
        <f t="shared" si="35"/>
        <v>3.2302761886141267E-4</v>
      </c>
      <c r="BK132" s="8">
        <f t="shared" si="35"/>
        <v>4.5053852104354924E-4</v>
      </c>
    </row>
    <row r="133" spans="1:63" s="1" customFormat="1" ht="5.0999999999999996" customHeight="1" x14ac:dyDescent="0.2">
      <c r="B133" s="1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</row>
    <row r="134" spans="1:63" s="1" customFormat="1" ht="9.9" customHeight="1" x14ac:dyDescent="0.2">
      <c r="A134" s="3" t="s">
        <v>65</v>
      </c>
      <c r="B134" s="1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</row>
    <row r="135" spans="1:63" s="1" customFormat="1" ht="9.9" customHeight="1" x14ac:dyDescent="0.2">
      <c r="B135" s="10" t="s">
        <v>57</v>
      </c>
      <c r="C135" s="4">
        <v>22</v>
      </c>
      <c r="D135" s="4">
        <v>86</v>
      </c>
      <c r="E135" s="4">
        <v>12</v>
      </c>
      <c r="F135" s="4">
        <v>29456</v>
      </c>
      <c r="G135" s="4">
        <v>88</v>
      </c>
      <c r="H135" s="4">
        <v>199</v>
      </c>
      <c r="I135" s="4">
        <v>12</v>
      </c>
      <c r="J135" s="4">
        <v>45</v>
      </c>
      <c r="K135" s="4">
        <v>76</v>
      </c>
      <c r="L135" s="4">
        <v>13</v>
      </c>
      <c r="M135" s="4">
        <v>98</v>
      </c>
      <c r="N135" s="4">
        <v>13314</v>
      </c>
      <c r="O135" s="4">
        <v>106</v>
      </c>
      <c r="P135" s="4">
        <v>25</v>
      </c>
      <c r="Q135" s="4">
        <v>9669</v>
      </c>
      <c r="R135" s="4">
        <v>72</v>
      </c>
      <c r="S135" s="4">
        <v>80</v>
      </c>
      <c r="T135" s="4">
        <v>69</v>
      </c>
      <c r="U135" s="4">
        <v>46136</v>
      </c>
      <c r="V135" s="4">
        <v>380</v>
      </c>
      <c r="W135" s="4">
        <v>659</v>
      </c>
      <c r="X135" s="4">
        <v>320</v>
      </c>
      <c r="Y135" s="4">
        <v>1011</v>
      </c>
      <c r="Z135" s="4">
        <v>35</v>
      </c>
      <c r="AA135" s="4">
        <v>24</v>
      </c>
      <c r="AB135" s="4">
        <v>2176</v>
      </c>
      <c r="AC135" s="4">
        <v>146</v>
      </c>
      <c r="AD135" s="4">
        <v>153</v>
      </c>
      <c r="AE135" s="4">
        <v>60</v>
      </c>
      <c r="AF135" s="4">
        <v>13839</v>
      </c>
      <c r="AG135" s="4">
        <v>13</v>
      </c>
      <c r="AH135" s="4">
        <v>77</v>
      </c>
      <c r="AI135" s="4">
        <v>218</v>
      </c>
      <c r="AJ135" s="4">
        <v>85</v>
      </c>
      <c r="AK135" s="4">
        <v>51</v>
      </c>
      <c r="AL135" s="4">
        <v>65</v>
      </c>
      <c r="AM135" s="4">
        <v>110</v>
      </c>
      <c r="AN135" s="4">
        <v>807</v>
      </c>
      <c r="AO135" s="4">
        <v>30</v>
      </c>
      <c r="AP135" s="4">
        <v>62</v>
      </c>
      <c r="AQ135" s="4">
        <v>34</v>
      </c>
      <c r="AR135" s="4">
        <v>81</v>
      </c>
      <c r="AS135" s="4">
        <v>7</v>
      </c>
      <c r="AT135" s="4">
        <v>13</v>
      </c>
      <c r="AU135" s="4">
        <v>28</v>
      </c>
      <c r="AV135" s="4">
        <v>23</v>
      </c>
      <c r="AW135" s="4">
        <v>58</v>
      </c>
      <c r="AX135" s="4">
        <v>111</v>
      </c>
      <c r="AY135" s="4">
        <v>24</v>
      </c>
      <c r="AZ135" s="4">
        <v>11</v>
      </c>
      <c r="BA135" s="4">
        <v>15</v>
      </c>
      <c r="BB135" s="4">
        <v>31</v>
      </c>
      <c r="BC135" s="4">
        <v>13</v>
      </c>
      <c r="BD135" s="4">
        <v>24</v>
      </c>
      <c r="BE135" s="4">
        <v>12</v>
      </c>
      <c r="BF135" s="4">
        <v>15</v>
      </c>
      <c r="BG135" s="4">
        <v>13</v>
      </c>
      <c r="BH135" s="4">
        <v>37</v>
      </c>
      <c r="BI135" s="4">
        <v>51</v>
      </c>
      <c r="BJ135" s="4">
        <v>10</v>
      </c>
      <c r="BK135" s="4">
        <v>147</v>
      </c>
    </row>
    <row r="136" spans="1:63" s="1" customFormat="1" ht="9.9" customHeight="1" x14ac:dyDescent="0.2">
      <c r="B136" s="10" t="s">
        <v>66</v>
      </c>
      <c r="C136" s="4">
        <v>4</v>
      </c>
      <c r="D136" s="4">
        <v>15</v>
      </c>
      <c r="E136" s="4">
        <v>11</v>
      </c>
      <c r="F136" s="4">
        <v>8789</v>
      </c>
      <c r="G136" s="4">
        <v>67</v>
      </c>
      <c r="H136" s="4">
        <v>60</v>
      </c>
      <c r="I136" s="4">
        <v>1</v>
      </c>
      <c r="J136" s="4">
        <v>7</v>
      </c>
      <c r="K136" s="4">
        <v>4</v>
      </c>
      <c r="L136" s="4">
        <v>0</v>
      </c>
      <c r="M136" s="4">
        <v>20</v>
      </c>
      <c r="N136" s="4">
        <v>1572</v>
      </c>
      <c r="O136" s="4">
        <v>57</v>
      </c>
      <c r="P136" s="4">
        <v>4</v>
      </c>
      <c r="Q136" s="4">
        <v>1679</v>
      </c>
      <c r="R136" s="4">
        <v>39</v>
      </c>
      <c r="S136" s="4">
        <v>24</v>
      </c>
      <c r="T136" s="4">
        <v>35</v>
      </c>
      <c r="U136" s="4">
        <v>7930</v>
      </c>
      <c r="V136" s="4">
        <v>219</v>
      </c>
      <c r="W136" s="4">
        <v>252</v>
      </c>
      <c r="X136" s="4">
        <v>274</v>
      </c>
      <c r="Y136" s="4">
        <v>237</v>
      </c>
      <c r="Z136" s="4">
        <v>13</v>
      </c>
      <c r="AA136" s="4">
        <v>7</v>
      </c>
      <c r="AB136" s="4">
        <v>1253</v>
      </c>
      <c r="AC136" s="4">
        <v>54</v>
      </c>
      <c r="AD136" s="4">
        <v>41</v>
      </c>
      <c r="AE136" s="4">
        <v>28</v>
      </c>
      <c r="AF136" s="4">
        <v>4909</v>
      </c>
      <c r="AG136" s="4">
        <v>2</v>
      </c>
      <c r="AH136" s="4">
        <v>30</v>
      </c>
      <c r="AI136" s="4">
        <v>203</v>
      </c>
      <c r="AJ136" s="4">
        <v>31</v>
      </c>
      <c r="AK136" s="4">
        <v>20</v>
      </c>
      <c r="AL136" s="4">
        <v>5</v>
      </c>
      <c r="AM136" s="4">
        <v>20</v>
      </c>
      <c r="AN136" s="4">
        <v>162</v>
      </c>
      <c r="AO136" s="4">
        <v>9</v>
      </c>
      <c r="AP136" s="4">
        <v>20</v>
      </c>
      <c r="AQ136" s="4">
        <v>22</v>
      </c>
      <c r="AR136" s="4">
        <v>27</v>
      </c>
      <c r="AS136" s="4">
        <v>0</v>
      </c>
      <c r="AT136" s="4">
        <v>3</v>
      </c>
      <c r="AU136" s="4">
        <v>0</v>
      </c>
      <c r="AV136" s="4">
        <v>3</v>
      </c>
      <c r="AW136" s="4">
        <v>15</v>
      </c>
      <c r="AX136" s="4">
        <v>5</v>
      </c>
      <c r="AY136" s="4">
        <v>1</v>
      </c>
      <c r="AZ136" s="4">
        <v>3</v>
      </c>
      <c r="BA136" s="4">
        <v>3</v>
      </c>
      <c r="BB136" s="4">
        <v>6</v>
      </c>
      <c r="BC136" s="4">
        <v>6</v>
      </c>
      <c r="BD136" s="4">
        <v>1</v>
      </c>
      <c r="BE136" s="4">
        <v>3</v>
      </c>
      <c r="BF136" s="4">
        <v>2</v>
      </c>
      <c r="BG136" s="4">
        <v>2</v>
      </c>
      <c r="BH136" s="4">
        <v>50</v>
      </c>
      <c r="BI136" s="4">
        <v>34</v>
      </c>
      <c r="BJ136" s="4">
        <v>4</v>
      </c>
      <c r="BK136" s="4">
        <v>25</v>
      </c>
    </row>
    <row r="137" spans="1:63" s="1" customFormat="1" ht="9.9" customHeight="1" x14ac:dyDescent="0.2">
      <c r="A137" s="6" t="s">
        <v>17</v>
      </c>
      <c r="B137" s="10"/>
      <c r="C137" s="4">
        <v>26</v>
      </c>
      <c r="D137" s="4">
        <v>101</v>
      </c>
      <c r="E137" s="4">
        <v>23</v>
      </c>
      <c r="F137" s="4">
        <v>38245</v>
      </c>
      <c r="G137" s="4">
        <v>155</v>
      </c>
      <c r="H137" s="4">
        <v>259</v>
      </c>
      <c r="I137" s="4">
        <v>13</v>
      </c>
      <c r="J137" s="4">
        <v>52</v>
      </c>
      <c r="K137" s="4">
        <v>80</v>
      </c>
      <c r="L137" s="4">
        <v>13</v>
      </c>
      <c r="M137" s="4">
        <v>118</v>
      </c>
      <c r="N137" s="4">
        <v>14886</v>
      </c>
      <c r="O137" s="4">
        <v>163</v>
      </c>
      <c r="P137" s="4">
        <v>29</v>
      </c>
      <c r="Q137" s="4">
        <v>11348</v>
      </c>
      <c r="R137" s="4">
        <v>111</v>
      </c>
      <c r="S137" s="4">
        <v>104</v>
      </c>
      <c r="T137" s="4">
        <v>104</v>
      </c>
      <c r="U137" s="4">
        <v>54066</v>
      </c>
      <c r="V137" s="4">
        <v>599</v>
      </c>
      <c r="W137" s="4">
        <v>911</v>
      </c>
      <c r="X137" s="4">
        <v>594</v>
      </c>
      <c r="Y137" s="4">
        <v>1248</v>
      </c>
      <c r="Z137" s="4">
        <v>48</v>
      </c>
      <c r="AA137" s="4">
        <v>31</v>
      </c>
      <c r="AB137" s="4">
        <v>3429</v>
      </c>
      <c r="AC137" s="4">
        <v>200</v>
      </c>
      <c r="AD137" s="4">
        <v>194</v>
      </c>
      <c r="AE137" s="4">
        <v>88</v>
      </c>
      <c r="AF137" s="4">
        <v>18748</v>
      </c>
      <c r="AG137" s="4">
        <v>15</v>
      </c>
      <c r="AH137" s="4">
        <v>107</v>
      </c>
      <c r="AI137" s="4">
        <v>421</v>
      </c>
      <c r="AJ137" s="4">
        <v>116</v>
      </c>
      <c r="AK137" s="4">
        <v>71</v>
      </c>
      <c r="AL137" s="4">
        <v>70</v>
      </c>
      <c r="AM137" s="4">
        <v>130</v>
      </c>
      <c r="AN137" s="4">
        <v>969</v>
      </c>
      <c r="AO137" s="4">
        <v>39</v>
      </c>
      <c r="AP137" s="4">
        <v>82</v>
      </c>
      <c r="AQ137" s="4">
        <v>56</v>
      </c>
      <c r="AR137" s="4">
        <v>108</v>
      </c>
      <c r="AS137" s="4">
        <v>7</v>
      </c>
      <c r="AT137" s="4">
        <v>16</v>
      </c>
      <c r="AU137" s="4">
        <v>28</v>
      </c>
      <c r="AV137" s="4">
        <v>26</v>
      </c>
      <c r="AW137" s="4">
        <v>73</v>
      </c>
      <c r="AX137" s="4">
        <v>116</v>
      </c>
      <c r="AY137" s="4">
        <v>25</v>
      </c>
      <c r="AZ137" s="4">
        <v>14</v>
      </c>
      <c r="BA137" s="4">
        <v>18</v>
      </c>
      <c r="BB137" s="4">
        <v>37</v>
      </c>
      <c r="BC137" s="4">
        <v>19</v>
      </c>
      <c r="BD137" s="4">
        <v>25</v>
      </c>
      <c r="BE137" s="4">
        <v>15</v>
      </c>
      <c r="BF137" s="4">
        <v>17</v>
      </c>
      <c r="BG137" s="4">
        <v>15</v>
      </c>
      <c r="BH137" s="4">
        <v>87</v>
      </c>
      <c r="BI137" s="4">
        <v>85</v>
      </c>
      <c r="BJ137" s="4">
        <v>14</v>
      </c>
      <c r="BK137" s="4">
        <v>172</v>
      </c>
    </row>
    <row r="138" spans="1:63" s="7" customFormat="1" ht="9.9" customHeight="1" x14ac:dyDescent="0.2">
      <c r="B138" s="11" t="s">
        <v>18</v>
      </c>
      <c r="C138" s="8">
        <f t="shared" ref="C138:AH138" si="36">C137/ 149390</f>
        <v>1.7404110047526607E-4</v>
      </c>
      <c r="D138" s="8">
        <f t="shared" si="36"/>
        <v>6.760827364616105E-4</v>
      </c>
      <c r="E138" s="8">
        <f t="shared" si="36"/>
        <v>1.5395943503581231E-4</v>
      </c>
      <c r="F138" s="8">
        <f t="shared" si="36"/>
        <v>0.25600776491063659</v>
      </c>
      <c r="G138" s="8">
        <f t="shared" si="36"/>
        <v>1.0375527143717785E-3</v>
      </c>
      <c r="H138" s="8">
        <f t="shared" si="36"/>
        <v>1.733717116272843E-3</v>
      </c>
      <c r="I138" s="8">
        <f t="shared" si="36"/>
        <v>8.7020550237633035E-5</v>
      </c>
      <c r="J138" s="8">
        <f t="shared" si="36"/>
        <v>3.4808220095053214E-4</v>
      </c>
      <c r="K138" s="8">
        <f t="shared" si="36"/>
        <v>5.3551107838543412E-4</v>
      </c>
      <c r="L138" s="8">
        <f t="shared" si="36"/>
        <v>8.7020550237633035E-5</v>
      </c>
      <c r="M138" s="8">
        <f t="shared" si="36"/>
        <v>7.8987884061851527E-4</v>
      </c>
      <c r="N138" s="8">
        <f t="shared" si="36"/>
        <v>9.9645223910569652E-2</v>
      </c>
      <c r="O138" s="8">
        <f t="shared" si="36"/>
        <v>1.0911038222103219E-3</v>
      </c>
      <c r="P138" s="8">
        <f t="shared" si="36"/>
        <v>1.9412276591471985E-4</v>
      </c>
      <c r="Q138" s="8">
        <f t="shared" si="36"/>
        <v>7.5962246468973829E-2</v>
      </c>
      <c r="R138" s="8">
        <f t="shared" si="36"/>
        <v>7.4302162125978977E-4</v>
      </c>
      <c r="S138" s="8">
        <f t="shared" si="36"/>
        <v>6.9616440190106428E-4</v>
      </c>
      <c r="T138" s="8">
        <f t="shared" si="36"/>
        <v>6.9616440190106428E-4</v>
      </c>
      <c r="U138" s="8">
        <f t="shared" si="36"/>
        <v>0.36191177454983597</v>
      </c>
      <c r="V138" s="8">
        <f t="shared" si="36"/>
        <v>4.009639199410938E-3</v>
      </c>
      <c r="W138" s="8">
        <f t="shared" si="36"/>
        <v>6.0981324051141306E-3</v>
      </c>
      <c r="X138" s="8">
        <f t="shared" si="36"/>
        <v>3.9761697570118481E-3</v>
      </c>
      <c r="Y138" s="8">
        <f t="shared" si="36"/>
        <v>8.3539728228127722E-3</v>
      </c>
      <c r="Z138" s="8">
        <f t="shared" si="36"/>
        <v>3.2130664703126048E-4</v>
      </c>
      <c r="AA138" s="8">
        <f t="shared" si="36"/>
        <v>2.0751054287435571E-4</v>
      </c>
      <c r="AB138" s="8">
        <f t="shared" si="36"/>
        <v>2.2953343597295669E-2</v>
      </c>
      <c r="AC138" s="8">
        <f t="shared" si="36"/>
        <v>1.3387776959635854E-3</v>
      </c>
      <c r="AD138" s="8">
        <f t="shared" si="36"/>
        <v>1.2986143650846778E-3</v>
      </c>
      <c r="AE138" s="8">
        <f t="shared" si="36"/>
        <v>5.8906218622397754E-4</v>
      </c>
      <c r="AF138" s="8">
        <f t="shared" si="36"/>
        <v>0.12549702121962647</v>
      </c>
      <c r="AG138" s="8">
        <f t="shared" si="36"/>
        <v>1.0040832719726889E-4</v>
      </c>
      <c r="AH138" s="8">
        <f t="shared" si="36"/>
        <v>7.1624606734051806E-4</v>
      </c>
      <c r="AI138" s="8">
        <f t="shared" ref="AI138:BK138" si="37">AI137/ 149390</f>
        <v>2.8181270500033471E-3</v>
      </c>
      <c r="AJ138" s="8">
        <f t="shared" si="37"/>
        <v>7.7649106365887941E-4</v>
      </c>
      <c r="AK138" s="8">
        <f t="shared" si="37"/>
        <v>4.7526608206707277E-4</v>
      </c>
      <c r="AL138" s="8">
        <f t="shared" si="37"/>
        <v>4.6857219358725484E-4</v>
      </c>
      <c r="AM138" s="8">
        <f t="shared" si="37"/>
        <v>8.702055023763304E-4</v>
      </c>
      <c r="AN138" s="8">
        <f t="shared" si="37"/>
        <v>6.4863779369435702E-3</v>
      </c>
      <c r="AO138" s="8">
        <f t="shared" si="37"/>
        <v>2.6106165071289913E-4</v>
      </c>
      <c r="AP138" s="8">
        <f t="shared" si="37"/>
        <v>5.4889885534506997E-4</v>
      </c>
      <c r="AQ138" s="8">
        <f t="shared" si="37"/>
        <v>3.7485775486980385E-4</v>
      </c>
      <c r="AR138" s="8">
        <f t="shared" si="37"/>
        <v>7.2293995582033599E-4</v>
      </c>
      <c r="AS138" s="8">
        <f t="shared" si="37"/>
        <v>4.6857219358725481E-5</v>
      </c>
      <c r="AT138" s="8">
        <f t="shared" si="37"/>
        <v>1.0710221567708682E-4</v>
      </c>
      <c r="AU138" s="8">
        <f t="shared" si="37"/>
        <v>1.8742887743490193E-4</v>
      </c>
      <c r="AV138" s="8">
        <f t="shared" si="37"/>
        <v>1.7404110047526607E-4</v>
      </c>
      <c r="AW138" s="8">
        <f t="shared" si="37"/>
        <v>4.8865385902670862E-4</v>
      </c>
      <c r="AX138" s="8">
        <f t="shared" si="37"/>
        <v>7.7649106365887941E-4</v>
      </c>
      <c r="AY138" s="8">
        <f t="shared" si="37"/>
        <v>1.6734721199544817E-4</v>
      </c>
      <c r="AZ138" s="8">
        <f t="shared" si="37"/>
        <v>9.3714438717450963E-5</v>
      </c>
      <c r="BA138" s="8">
        <f t="shared" si="37"/>
        <v>1.2048999263672267E-4</v>
      </c>
      <c r="BB138" s="8">
        <f t="shared" si="37"/>
        <v>2.4767387375326328E-4</v>
      </c>
      <c r="BC138" s="8">
        <f t="shared" si="37"/>
        <v>1.271838811165406E-4</v>
      </c>
      <c r="BD138" s="8">
        <f t="shared" si="37"/>
        <v>1.6734721199544817E-4</v>
      </c>
      <c r="BE138" s="8">
        <f t="shared" si="37"/>
        <v>1.0040832719726889E-4</v>
      </c>
      <c r="BF138" s="8">
        <f t="shared" si="37"/>
        <v>1.1379610415690475E-4</v>
      </c>
      <c r="BG138" s="8">
        <f t="shared" si="37"/>
        <v>1.0040832719726889E-4</v>
      </c>
      <c r="BH138" s="8">
        <f t="shared" si="37"/>
        <v>5.8236829774415961E-4</v>
      </c>
      <c r="BI138" s="8">
        <f t="shared" si="37"/>
        <v>5.6898052078452376E-4</v>
      </c>
      <c r="BJ138" s="8">
        <f t="shared" si="37"/>
        <v>9.3714438717450963E-5</v>
      </c>
      <c r="BK138" s="8">
        <f t="shared" si="37"/>
        <v>1.1513488185286834E-3</v>
      </c>
    </row>
    <row r="139" spans="1:63" s="1" customFormat="1" ht="5.0999999999999996" customHeight="1" x14ac:dyDescent="0.2">
      <c r="B139" s="1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</row>
    <row r="140" spans="1:63" s="1" customFormat="1" ht="9.9" customHeight="1" x14ac:dyDescent="0.2">
      <c r="A140" s="3" t="s">
        <v>67</v>
      </c>
      <c r="B140" s="1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</row>
    <row r="141" spans="1:63" s="1" customFormat="1" ht="9.9" customHeight="1" x14ac:dyDescent="0.2">
      <c r="B141" s="10" t="s">
        <v>60</v>
      </c>
      <c r="C141" s="4">
        <v>21</v>
      </c>
      <c r="D141" s="4">
        <v>142</v>
      </c>
      <c r="E141" s="4">
        <v>83</v>
      </c>
      <c r="F141" s="4">
        <v>36055</v>
      </c>
      <c r="G141" s="4">
        <v>167</v>
      </c>
      <c r="H141" s="4">
        <v>499</v>
      </c>
      <c r="I141" s="4">
        <v>32</v>
      </c>
      <c r="J141" s="4">
        <v>37</v>
      </c>
      <c r="K141" s="4">
        <v>30</v>
      </c>
      <c r="L141" s="4">
        <v>9</v>
      </c>
      <c r="M141" s="4">
        <v>75</v>
      </c>
      <c r="N141" s="4">
        <v>4983</v>
      </c>
      <c r="O141" s="4">
        <v>181</v>
      </c>
      <c r="P141" s="4">
        <v>31</v>
      </c>
      <c r="Q141" s="4">
        <v>6159</v>
      </c>
      <c r="R141" s="4">
        <v>163</v>
      </c>
      <c r="S141" s="4">
        <v>313</v>
      </c>
      <c r="T141" s="4">
        <v>63</v>
      </c>
      <c r="U141" s="4">
        <v>27714</v>
      </c>
      <c r="V141" s="4">
        <v>982</v>
      </c>
      <c r="W141" s="4">
        <v>1032</v>
      </c>
      <c r="X141" s="4">
        <v>735</v>
      </c>
      <c r="Y141" s="4">
        <v>684</v>
      </c>
      <c r="Z141" s="4">
        <v>49</v>
      </c>
      <c r="AA141" s="4">
        <v>29</v>
      </c>
      <c r="AB141" s="4">
        <v>5430</v>
      </c>
      <c r="AC141" s="4">
        <v>557</v>
      </c>
      <c r="AD141" s="4">
        <v>302</v>
      </c>
      <c r="AE141" s="4">
        <v>142</v>
      </c>
      <c r="AF141" s="4">
        <v>18876</v>
      </c>
      <c r="AG141" s="4">
        <v>22</v>
      </c>
      <c r="AH141" s="4">
        <v>89</v>
      </c>
      <c r="AI141" s="4">
        <v>272</v>
      </c>
      <c r="AJ141" s="4">
        <v>109</v>
      </c>
      <c r="AK141" s="4">
        <v>50</v>
      </c>
      <c r="AL141" s="4">
        <v>29</v>
      </c>
      <c r="AM141" s="4">
        <v>70</v>
      </c>
      <c r="AN141" s="4">
        <v>755</v>
      </c>
      <c r="AO141" s="4">
        <v>54</v>
      </c>
      <c r="AP141" s="4">
        <v>55</v>
      </c>
      <c r="AQ141" s="4">
        <v>44</v>
      </c>
      <c r="AR141" s="4">
        <v>33</v>
      </c>
      <c r="AS141" s="4">
        <v>2</v>
      </c>
      <c r="AT141" s="4">
        <v>3</v>
      </c>
      <c r="AU141" s="4">
        <v>12</v>
      </c>
      <c r="AV141" s="4">
        <v>15</v>
      </c>
      <c r="AW141" s="4">
        <v>98</v>
      </c>
      <c r="AX141" s="4">
        <v>20</v>
      </c>
      <c r="AY141" s="4">
        <v>3</v>
      </c>
      <c r="AZ141" s="4">
        <v>8</v>
      </c>
      <c r="BA141" s="4">
        <v>13</v>
      </c>
      <c r="BB141" s="4">
        <v>25</v>
      </c>
      <c r="BC141" s="4">
        <v>26</v>
      </c>
      <c r="BD141" s="4">
        <v>27</v>
      </c>
      <c r="BE141" s="4">
        <v>12</v>
      </c>
      <c r="BF141" s="4">
        <v>13</v>
      </c>
      <c r="BG141" s="4">
        <v>10</v>
      </c>
      <c r="BH141" s="4">
        <v>85</v>
      </c>
      <c r="BI141" s="4">
        <v>100</v>
      </c>
      <c r="BJ141" s="4">
        <v>41</v>
      </c>
      <c r="BK141" s="4">
        <v>93</v>
      </c>
    </row>
    <row r="142" spans="1:63" s="1" customFormat="1" ht="9.9" customHeight="1" x14ac:dyDescent="0.2">
      <c r="A142" s="6" t="s">
        <v>17</v>
      </c>
      <c r="B142" s="10"/>
      <c r="C142" s="4">
        <v>21</v>
      </c>
      <c r="D142" s="4">
        <v>142</v>
      </c>
      <c r="E142" s="4">
        <v>83</v>
      </c>
      <c r="F142" s="4">
        <v>36055</v>
      </c>
      <c r="G142" s="4">
        <v>167</v>
      </c>
      <c r="H142" s="4">
        <v>499</v>
      </c>
      <c r="I142" s="4">
        <v>32</v>
      </c>
      <c r="J142" s="4">
        <v>37</v>
      </c>
      <c r="K142" s="4">
        <v>30</v>
      </c>
      <c r="L142" s="4">
        <v>9</v>
      </c>
      <c r="M142" s="4">
        <v>75</v>
      </c>
      <c r="N142" s="4">
        <v>4983</v>
      </c>
      <c r="O142" s="4">
        <v>181</v>
      </c>
      <c r="P142" s="4">
        <v>31</v>
      </c>
      <c r="Q142" s="4">
        <v>6159</v>
      </c>
      <c r="R142" s="4">
        <v>163</v>
      </c>
      <c r="S142" s="4">
        <v>313</v>
      </c>
      <c r="T142" s="4">
        <v>63</v>
      </c>
      <c r="U142" s="4">
        <v>27714</v>
      </c>
      <c r="V142" s="4">
        <v>982</v>
      </c>
      <c r="W142" s="4">
        <v>1032</v>
      </c>
      <c r="X142" s="4">
        <v>735</v>
      </c>
      <c r="Y142" s="4">
        <v>684</v>
      </c>
      <c r="Z142" s="4">
        <v>49</v>
      </c>
      <c r="AA142" s="4">
        <v>29</v>
      </c>
      <c r="AB142" s="4">
        <v>5430</v>
      </c>
      <c r="AC142" s="4">
        <v>557</v>
      </c>
      <c r="AD142" s="4">
        <v>302</v>
      </c>
      <c r="AE142" s="4">
        <v>142</v>
      </c>
      <c r="AF142" s="4">
        <v>18876</v>
      </c>
      <c r="AG142" s="4">
        <v>22</v>
      </c>
      <c r="AH142" s="4">
        <v>89</v>
      </c>
      <c r="AI142" s="4">
        <v>272</v>
      </c>
      <c r="AJ142" s="4">
        <v>109</v>
      </c>
      <c r="AK142" s="4">
        <v>50</v>
      </c>
      <c r="AL142" s="4">
        <v>29</v>
      </c>
      <c r="AM142" s="4">
        <v>70</v>
      </c>
      <c r="AN142" s="4">
        <v>755</v>
      </c>
      <c r="AO142" s="4">
        <v>54</v>
      </c>
      <c r="AP142" s="4">
        <v>55</v>
      </c>
      <c r="AQ142" s="4">
        <v>44</v>
      </c>
      <c r="AR142" s="4">
        <v>33</v>
      </c>
      <c r="AS142" s="4">
        <v>2</v>
      </c>
      <c r="AT142" s="4">
        <v>3</v>
      </c>
      <c r="AU142" s="4">
        <v>12</v>
      </c>
      <c r="AV142" s="4">
        <v>15</v>
      </c>
      <c r="AW142" s="4">
        <v>98</v>
      </c>
      <c r="AX142" s="4">
        <v>20</v>
      </c>
      <c r="AY142" s="4">
        <v>3</v>
      </c>
      <c r="AZ142" s="4">
        <v>8</v>
      </c>
      <c r="BA142" s="4">
        <v>13</v>
      </c>
      <c r="BB142" s="4">
        <v>25</v>
      </c>
      <c r="BC142" s="4">
        <v>26</v>
      </c>
      <c r="BD142" s="4">
        <v>27</v>
      </c>
      <c r="BE142" s="4">
        <v>12</v>
      </c>
      <c r="BF142" s="4">
        <v>13</v>
      </c>
      <c r="BG142" s="4">
        <v>10</v>
      </c>
      <c r="BH142" s="4">
        <v>85</v>
      </c>
      <c r="BI142" s="4">
        <v>100</v>
      </c>
      <c r="BJ142" s="4">
        <v>41</v>
      </c>
      <c r="BK142" s="4">
        <v>93</v>
      </c>
    </row>
    <row r="143" spans="1:63" s="7" customFormat="1" ht="9.9" customHeight="1" x14ac:dyDescent="0.2">
      <c r="B143" s="11" t="s">
        <v>18</v>
      </c>
      <c r="C143" s="8">
        <f t="shared" ref="C143:AH143" si="38">C142/ 108161</f>
        <v>1.941550096615231E-4</v>
      </c>
      <c r="D143" s="8">
        <f t="shared" si="38"/>
        <v>1.312857684377918E-3</v>
      </c>
      <c r="E143" s="8">
        <f t="shared" si="38"/>
        <v>7.6737456199554366E-4</v>
      </c>
      <c r="F143" s="8">
        <f t="shared" si="38"/>
        <v>0.33334566063553406</v>
      </c>
      <c r="G143" s="8">
        <f t="shared" si="38"/>
        <v>1.5439946006416362E-3</v>
      </c>
      <c r="H143" s="8">
        <f t="shared" si="38"/>
        <v>4.6134928486238104E-3</v>
      </c>
      <c r="I143" s="8">
        <f t="shared" si="38"/>
        <v>2.9585525281755902E-4</v>
      </c>
      <c r="J143" s="8">
        <f t="shared" si="38"/>
        <v>3.4208263607030261E-4</v>
      </c>
      <c r="K143" s="8">
        <f t="shared" si="38"/>
        <v>2.773642995164616E-4</v>
      </c>
      <c r="L143" s="8">
        <f t="shared" si="38"/>
        <v>8.3209289854938468E-5</v>
      </c>
      <c r="M143" s="8">
        <f t="shared" si="38"/>
        <v>6.9341074879115396E-4</v>
      </c>
      <c r="N143" s="8">
        <f t="shared" si="38"/>
        <v>4.6070210149684265E-2</v>
      </c>
      <c r="O143" s="8">
        <f t="shared" si="38"/>
        <v>1.6734312737493181E-3</v>
      </c>
      <c r="P143" s="8">
        <f t="shared" si="38"/>
        <v>2.8660977616701028E-4</v>
      </c>
      <c r="Q143" s="8">
        <f t="shared" si="38"/>
        <v>5.694289069072956E-2</v>
      </c>
      <c r="R143" s="8">
        <f t="shared" si="38"/>
        <v>1.5070126940394412E-3</v>
      </c>
      <c r="S143" s="8">
        <f t="shared" si="38"/>
        <v>2.8938341916217489E-3</v>
      </c>
      <c r="T143" s="8">
        <f t="shared" si="38"/>
        <v>5.824650289845693E-4</v>
      </c>
      <c r="U143" s="8">
        <f t="shared" si="38"/>
        <v>0.2562291398933072</v>
      </c>
      <c r="V143" s="8">
        <f t="shared" si="38"/>
        <v>9.0790580708388427E-3</v>
      </c>
      <c r="W143" s="8">
        <f t="shared" si="38"/>
        <v>9.5413319033662777E-3</v>
      </c>
      <c r="X143" s="8">
        <f t="shared" si="38"/>
        <v>6.7954253381533082E-3</v>
      </c>
      <c r="Y143" s="8">
        <f t="shared" si="38"/>
        <v>6.3239060289753237E-3</v>
      </c>
      <c r="Z143" s="8">
        <f t="shared" si="38"/>
        <v>4.5302835587688722E-4</v>
      </c>
      <c r="AA143" s="8">
        <f t="shared" si="38"/>
        <v>2.6811882286591286E-4</v>
      </c>
      <c r="AB143" s="8">
        <f t="shared" si="38"/>
        <v>5.0202938212479543E-2</v>
      </c>
      <c r="AC143" s="8">
        <f t="shared" si="38"/>
        <v>5.1497304943556362E-3</v>
      </c>
      <c r="AD143" s="8">
        <f t="shared" si="38"/>
        <v>2.7921339484657131E-3</v>
      </c>
      <c r="AE143" s="8">
        <f t="shared" si="38"/>
        <v>1.312857684377918E-3</v>
      </c>
      <c r="AF143" s="8">
        <f t="shared" si="38"/>
        <v>0.17451761725575762</v>
      </c>
      <c r="AG143" s="8">
        <f t="shared" si="38"/>
        <v>2.0340048631207181E-4</v>
      </c>
      <c r="AH143" s="8">
        <f t="shared" si="38"/>
        <v>8.2284742189883599E-4</v>
      </c>
      <c r="AI143" s="8">
        <f t="shared" ref="AI143:BK143" si="39">AI142/ 108161</f>
        <v>2.5147696489492516E-3</v>
      </c>
      <c r="AJ143" s="8">
        <f t="shared" si="39"/>
        <v>1.0077569549098104E-3</v>
      </c>
      <c r="AK143" s="8">
        <f t="shared" si="39"/>
        <v>4.6227383252743596E-4</v>
      </c>
      <c r="AL143" s="8">
        <f t="shared" si="39"/>
        <v>2.6811882286591286E-4</v>
      </c>
      <c r="AM143" s="8">
        <f t="shared" si="39"/>
        <v>6.4718336553841037E-4</v>
      </c>
      <c r="AN143" s="8">
        <f t="shared" si="39"/>
        <v>6.9803348711642826E-3</v>
      </c>
      <c r="AO143" s="8">
        <f t="shared" si="39"/>
        <v>4.9925573912963086E-4</v>
      </c>
      <c r="AP143" s="8">
        <f t="shared" si="39"/>
        <v>5.0850121578017949E-4</v>
      </c>
      <c r="AQ143" s="8">
        <f t="shared" si="39"/>
        <v>4.0680097262414363E-4</v>
      </c>
      <c r="AR143" s="8">
        <f t="shared" si="39"/>
        <v>3.0510072946810771E-4</v>
      </c>
      <c r="AS143" s="8">
        <f t="shared" si="39"/>
        <v>1.8490953301097439E-5</v>
      </c>
      <c r="AT143" s="8">
        <f t="shared" si="39"/>
        <v>2.7736429951646158E-5</v>
      </c>
      <c r="AU143" s="8">
        <f t="shared" si="39"/>
        <v>1.1094571980658463E-4</v>
      </c>
      <c r="AV143" s="8">
        <f t="shared" si="39"/>
        <v>1.386821497582308E-4</v>
      </c>
      <c r="AW143" s="8">
        <f t="shared" si="39"/>
        <v>9.0605671175377444E-4</v>
      </c>
      <c r="AX143" s="8">
        <f t="shared" si="39"/>
        <v>1.8490953301097439E-4</v>
      </c>
      <c r="AY143" s="8">
        <f t="shared" si="39"/>
        <v>2.7736429951646158E-5</v>
      </c>
      <c r="AZ143" s="8">
        <f t="shared" si="39"/>
        <v>7.3963813204389755E-5</v>
      </c>
      <c r="BA143" s="8">
        <f t="shared" si="39"/>
        <v>1.2019119645713335E-4</v>
      </c>
      <c r="BB143" s="8">
        <f t="shared" si="39"/>
        <v>2.3113691626371798E-4</v>
      </c>
      <c r="BC143" s="8">
        <f t="shared" si="39"/>
        <v>2.4038239291426669E-4</v>
      </c>
      <c r="BD143" s="8">
        <f t="shared" si="39"/>
        <v>2.4962786956481543E-4</v>
      </c>
      <c r="BE143" s="8">
        <f t="shared" si="39"/>
        <v>1.1094571980658463E-4</v>
      </c>
      <c r="BF143" s="8">
        <f t="shared" si="39"/>
        <v>1.2019119645713335E-4</v>
      </c>
      <c r="BG143" s="8">
        <f t="shared" si="39"/>
        <v>9.2454766505487194E-5</v>
      </c>
      <c r="BH143" s="8">
        <f t="shared" si="39"/>
        <v>7.8586551529664114E-4</v>
      </c>
      <c r="BI143" s="8">
        <f t="shared" si="39"/>
        <v>9.2454766505487191E-4</v>
      </c>
      <c r="BJ143" s="8">
        <f t="shared" si="39"/>
        <v>3.7906454267249746E-4</v>
      </c>
      <c r="BK143" s="8">
        <f t="shared" si="39"/>
        <v>8.5982932850103084E-4</v>
      </c>
    </row>
    <row r="144" spans="1:63" s="1" customFormat="1" ht="5.0999999999999996" customHeight="1" x14ac:dyDescent="0.2">
      <c r="B144" s="1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</row>
    <row r="145" spans="1:63" s="1" customFormat="1" ht="9.9" customHeight="1" x14ac:dyDescent="0.2">
      <c r="A145" s="3" t="s">
        <v>68</v>
      </c>
      <c r="B145" s="1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</row>
    <row r="146" spans="1:63" s="1" customFormat="1" ht="9.9" customHeight="1" x14ac:dyDescent="0.2">
      <c r="B146" s="10" t="s">
        <v>66</v>
      </c>
      <c r="C146" s="4">
        <v>17</v>
      </c>
      <c r="D146" s="4">
        <v>54</v>
      </c>
      <c r="E146" s="4">
        <v>19</v>
      </c>
      <c r="F146" s="4">
        <v>41340</v>
      </c>
      <c r="G146" s="4">
        <v>172</v>
      </c>
      <c r="H146" s="4">
        <v>514</v>
      </c>
      <c r="I146" s="4">
        <v>14</v>
      </c>
      <c r="J146" s="4">
        <v>40</v>
      </c>
      <c r="K146" s="4">
        <v>25</v>
      </c>
      <c r="L146" s="4">
        <v>6</v>
      </c>
      <c r="M146" s="4">
        <v>86</v>
      </c>
      <c r="N146" s="4">
        <v>8018</v>
      </c>
      <c r="O146" s="4">
        <v>95</v>
      </c>
      <c r="P146" s="4">
        <v>27</v>
      </c>
      <c r="Q146" s="4">
        <v>8145</v>
      </c>
      <c r="R146" s="4">
        <v>65</v>
      </c>
      <c r="S146" s="4">
        <v>115</v>
      </c>
      <c r="T146" s="4">
        <v>43</v>
      </c>
      <c r="U146" s="4">
        <v>35181</v>
      </c>
      <c r="V146" s="4">
        <v>545</v>
      </c>
      <c r="W146" s="4">
        <v>823</v>
      </c>
      <c r="X146" s="4">
        <v>627</v>
      </c>
      <c r="Y146" s="4">
        <v>503</v>
      </c>
      <c r="Z146" s="4">
        <v>53</v>
      </c>
      <c r="AA146" s="4">
        <v>30</v>
      </c>
      <c r="AB146" s="4">
        <v>4065</v>
      </c>
      <c r="AC146" s="4">
        <v>20</v>
      </c>
      <c r="AD146" s="4">
        <v>153</v>
      </c>
      <c r="AE146" s="4">
        <v>132</v>
      </c>
      <c r="AF146" s="4">
        <v>23116</v>
      </c>
      <c r="AG146" s="4">
        <v>19</v>
      </c>
      <c r="AH146" s="4">
        <v>80</v>
      </c>
      <c r="AI146" s="4">
        <v>213</v>
      </c>
      <c r="AJ146" s="4">
        <v>137</v>
      </c>
      <c r="AK146" s="4">
        <v>61</v>
      </c>
      <c r="AL146" s="4">
        <v>20</v>
      </c>
      <c r="AM146" s="4">
        <v>100</v>
      </c>
      <c r="AN146" s="4">
        <v>553</v>
      </c>
      <c r="AO146" s="4">
        <v>49</v>
      </c>
      <c r="AP146" s="4">
        <v>74</v>
      </c>
      <c r="AQ146" s="4">
        <v>57</v>
      </c>
      <c r="AR146" s="4">
        <v>25</v>
      </c>
      <c r="AS146" s="4">
        <v>5</v>
      </c>
      <c r="AT146" s="4">
        <v>10</v>
      </c>
      <c r="AU146" s="4">
        <v>10</v>
      </c>
      <c r="AV146" s="4">
        <v>11</v>
      </c>
      <c r="AW146" s="4">
        <v>74</v>
      </c>
      <c r="AX146" s="4">
        <v>29</v>
      </c>
      <c r="AY146" s="4">
        <v>2</v>
      </c>
      <c r="AZ146" s="4">
        <v>4</v>
      </c>
      <c r="BA146" s="4">
        <v>6</v>
      </c>
      <c r="BB146" s="4">
        <v>23</v>
      </c>
      <c r="BC146" s="4">
        <v>19</v>
      </c>
      <c r="BD146" s="4">
        <v>20</v>
      </c>
      <c r="BE146" s="4">
        <v>2</v>
      </c>
      <c r="BF146" s="4">
        <v>5</v>
      </c>
      <c r="BG146" s="4">
        <v>10</v>
      </c>
      <c r="BH146" s="4">
        <v>50</v>
      </c>
      <c r="BI146" s="4">
        <v>41</v>
      </c>
      <c r="BJ146" s="4">
        <v>21</v>
      </c>
      <c r="BK146" s="4">
        <v>72</v>
      </c>
    </row>
    <row r="147" spans="1:63" s="1" customFormat="1" ht="9.9" customHeight="1" x14ac:dyDescent="0.2">
      <c r="A147" s="6" t="s">
        <v>17</v>
      </c>
      <c r="B147" s="10"/>
      <c r="C147" s="4">
        <v>17</v>
      </c>
      <c r="D147" s="4">
        <v>54</v>
      </c>
      <c r="E147" s="4">
        <v>19</v>
      </c>
      <c r="F147" s="4">
        <v>41340</v>
      </c>
      <c r="G147" s="4">
        <v>172</v>
      </c>
      <c r="H147" s="4">
        <v>514</v>
      </c>
      <c r="I147" s="4">
        <v>14</v>
      </c>
      <c r="J147" s="4">
        <v>40</v>
      </c>
      <c r="K147" s="4">
        <v>25</v>
      </c>
      <c r="L147" s="4">
        <v>6</v>
      </c>
      <c r="M147" s="4">
        <v>86</v>
      </c>
      <c r="N147" s="4">
        <v>8018</v>
      </c>
      <c r="O147" s="4">
        <v>95</v>
      </c>
      <c r="P147" s="4">
        <v>27</v>
      </c>
      <c r="Q147" s="4">
        <v>8145</v>
      </c>
      <c r="R147" s="4">
        <v>65</v>
      </c>
      <c r="S147" s="4">
        <v>115</v>
      </c>
      <c r="T147" s="4">
        <v>43</v>
      </c>
      <c r="U147" s="4">
        <v>35181</v>
      </c>
      <c r="V147" s="4">
        <v>545</v>
      </c>
      <c r="W147" s="4">
        <v>823</v>
      </c>
      <c r="X147" s="4">
        <v>627</v>
      </c>
      <c r="Y147" s="4">
        <v>503</v>
      </c>
      <c r="Z147" s="4">
        <v>53</v>
      </c>
      <c r="AA147" s="4">
        <v>30</v>
      </c>
      <c r="AB147" s="4">
        <v>4065</v>
      </c>
      <c r="AC147" s="4">
        <v>20</v>
      </c>
      <c r="AD147" s="4">
        <v>153</v>
      </c>
      <c r="AE147" s="4">
        <v>132</v>
      </c>
      <c r="AF147" s="4">
        <v>23116</v>
      </c>
      <c r="AG147" s="4">
        <v>19</v>
      </c>
      <c r="AH147" s="4">
        <v>80</v>
      </c>
      <c r="AI147" s="4">
        <v>213</v>
      </c>
      <c r="AJ147" s="4">
        <v>137</v>
      </c>
      <c r="AK147" s="4">
        <v>61</v>
      </c>
      <c r="AL147" s="4">
        <v>20</v>
      </c>
      <c r="AM147" s="4">
        <v>100</v>
      </c>
      <c r="AN147" s="4">
        <v>553</v>
      </c>
      <c r="AO147" s="4">
        <v>49</v>
      </c>
      <c r="AP147" s="4">
        <v>74</v>
      </c>
      <c r="AQ147" s="4">
        <v>57</v>
      </c>
      <c r="AR147" s="4">
        <v>25</v>
      </c>
      <c r="AS147" s="4">
        <v>5</v>
      </c>
      <c r="AT147" s="4">
        <v>10</v>
      </c>
      <c r="AU147" s="4">
        <v>10</v>
      </c>
      <c r="AV147" s="4">
        <v>11</v>
      </c>
      <c r="AW147" s="4">
        <v>74</v>
      </c>
      <c r="AX147" s="4">
        <v>29</v>
      </c>
      <c r="AY147" s="4">
        <v>2</v>
      </c>
      <c r="AZ147" s="4">
        <v>4</v>
      </c>
      <c r="BA147" s="4">
        <v>6</v>
      </c>
      <c r="BB147" s="4">
        <v>23</v>
      </c>
      <c r="BC147" s="4">
        <v>19</v>
      </c>
      <c r="BD147" s="4">
        <v>20</v>
      </c>
      <c r="BE147" s="4">
        <v>2</v>
      </c>
      <c r="BF147" s="4">
        <v>5</v>
      </c>
      <c r="BG147" s="4">
        <v>10</v>
      </c>
      <c r="BH147" s="4">
        <v>50</v>
      </c>
      <c r="BI147" s="4">
        <v>41</v>
      </c>
      <c r="BJ147" s="4">
        <v>21</v>
      </c>
      <c r="BK147" s="4">
        <v>72</v>
      </c>
    </row>
    <row r="148" spans="1:63" s="7" customFormat="1" ht="9.9" customHeight="1" x14ac:dyDescent="0.2">
      <c r="B148" s="11" t="s">
        <v>18</v>
      </c>
      <c r="C148" s="8">
        <f t="shared" ref="C148:AH148" si="40">C147/ 126155</f>
        <v>1.3475486504696603E-4</v>
      </c>
      <c r="D148" s="8">
        <f t="shared" si="40"/>
        <v>4.2804486544330386E-4</v>
      </c>
      <c r="E148" s="8">
        <f t="shared" si="40"/>
        <v>1.506083785819032E-4</v>
      </c>
      <c r="F148" s="8">
        <f t="shared" si="40"/>
        <v>0.32769212476715154</v>
      </c>
      <c r="G148" s="8">
        <f t="shared" si="40"/>
        <v>1.3634021640045975E-3</v>
      </c>
      <c r="H148" s="8">
        <f t="shared" si="40"/>
        <v>4.0743529784788551E-3</v>
      </c>
      <c r="I148" s="8">
        <f t="shared" si="40"/>
        <v>1.1097459474456027E-4</v>
      </c>
      <c r="J148" s="8">
        <f t="shared" si="40"/>
        <v>3.1707027069874361E-4</v>
      </c>
      <c r="K148" s="8">
        <f t="shared" si="40"/>
        <v>1.9816891918671476E-4</v>
      </c>
      <c r="L148" s="8">
        <f t="shared" si="40"/>
        <v>4.7560540604811539E-5</v>
      </c>
      <c r="M148" s="8">
        <f t="shared" si="40"/>
        <v>6.8170108200229877E-4</v>
      </c>
      <c r="N148" s="8">
        <f t="shared" si="40"/>
        <v>6.3556735761563163E-2</v>
      </c>
      <c r="O148" s="8">
        <f t="shared" si="40"/>
        <v>7.5304189290951605E-4</v>
      </c>
      <c r="P148" s="8">
        <f t="shared" si="40"/>
        <v>2.1402243272165193E-4</v>
      </c>
      <c r="Q148" s="8">
        <f t="shared" si="40"/>
        <v>6.4563433871031667E-2</v>
      </c>
      <c r="R148" s="8">
        <f t="shared" si="40"/>
        <v>5.152391898854584E-4</v>
      </c>
      <c r="S148" s="8">
        <f t="shared" si="40"/>
        <v>9.1157702825888785E-4</v>
      </c>
      <c r="T148" s="8">
        <f t="shared" si="40"/>
        <v>3.4085054100114939E-4</v>
      </c>
      <c r="U148" s="8">
        <f t="shared" si="40"/>
        <v>0.27887122983631246</v>
      </c>
      <c r="V148" s="8">
        <f t="shared" si="40"/>
        <v>4.3200824382703821E-3</v>
      </c>
      <c r="W148" s="8">
        <f t="shared" si="40"/>
        <v>6.5237208196266498E-3</v>
      </c>
      <c r="X148" s="8">
        <f t="shared" si="40"/>
        <v>4.9700764932028062E-3</v>
      </c>
      <c r="Y148" s="8">
        <f t="shared" si="40"/>
        <v>3.9871586540367009E-3</v>
      </c>
      <c r="Z148" s="8">
        <f t="shared" si="40"/>
        <v>4.2011810867583529E-4</v>
      </c>
      <c r="AA148" s="8">
        <f t="shared" si="40"/>
        <v>2.3780270302405771E-4</v>
      </c>
      <c r="AB148" s="8">
        <f t="shared" si="40"/>
        <v>3.2222266259759817E-2</v>
      </c>
      <c r="AC148" s="8">
        <f t="shared" si="40"/>
        <v>1.5853513534937181E-4</v>
      </c>
      <c r="AD148" s="8">
        <f t="shared" si="40"/>
        <v>1.2127937854226943E-3</v>
      </c>
      <c r="AE148" s="8">
        <f t="shared" si="40"/>
        <v>1.0463318933058539E-3</v>
      </c>
      <c r="AF148" s="8">
        <f t="shared" si="40"/>
        <v>0.18323490943680393</v>
      </c>
      <c r="AG148" s="8">
        <f t="shared" si="40"/>
        <v>1.506083785819032E-4</v>
      </c>
      <c r="AH148" s="8">
        <f t="shared" si="40"/>
        <v>6.3414054139748722E-4</v>
      </c>
      <c r="AI148" s="8">
        <f t="shared" ref="AI148:BK148" si="41">AI147/ 126155</f>
        <v>1.6883991914708096E-3</v>
      </c>
      <c r="AJ148" s="8">
        <f t="shared" si="41"/>
        <v>1.0859656771431969E-3</v>
      </c>
      <c r="AK148" s="8">
        <f t="shared" si="41"/>
        <v>4.8353216281558399E-4</v>
      </c>
      <c r="AL148" s="8">
        <f t="shared" si="41"/>
        <v>1.5853513534937181E-4</v>
      </c>
      <c r="AM148" s="8">
        <f t="shared" si="41"/>
        <v>7.9267567674685903E-4</v>
      </c>
      <c r="AN148" s="8">
        <f t="shared" si="41"/>
        <v>4.3834964924101306E-3</v>
      </c>
      <c r="AO148" s="8">
        <f t="shared" si="41"/>
        <v>3.8841108160596094E-4</v>
      </c>
      <c r="AP148" s="8">
        <f t="shared" si="41"/>
        <v>5.8658000079267567E-4</v>
      </c>
      <c r="AQ148" s="8">
        <f t="shared" si="41"/>
        <v>4.5182513574570964E-4</v>
      </c>
      <c r="AR148" s="8">
        <f t="shared" si="41"/>
        <v>1.9816891918671476E-4</v>
      </c>
      <c r="AS148" s="8">
        <f t="shared" si="41"/>
        <v>3.9633783837342951E-5</v>
      </c>
      <c r="AT148" s="8">
        <f t="shared" si="41"/>
        <v>7.9267567674685903E-5</v>
      </c>
      <c r="AU148" s="8">
        <f t="shared" si="41"/>
        <v>7.9267567674685903E-5</v>
      </c>
      <c r="AV148" s="8">
        <f t="shared" si="41"/>
        <v>8.719432444215449E-5</v>
      </c>
      <c r="AW148" s="8">
        <f t="shared" si="41"/>
        <v>5.8658000079267567E-4</v>
      </c>
      <c r="AX148" s="8">
        <f t="shared" si="41"/>
        <v>2.2987594625658911E-4</v>
      </c>
      <c r="AY148" s="8">
        <f t="shared" si="41"/>
        <v>1.5853513534937182E-5</v>
      </c>
      <c r="AZ148" s="8">
        <f t="shared" si="41"/>
        <v>3.1707027069874364E-5</v>
      </c>
      <c r="BA148" s="8">
        <f t="shared" si="41"/>
        <v>4.7560540604811539E-5</v>
      </c>
      <c r="BB148" s="8">
        <f t="shared" si="41"/>
        <v>1.8231540565177758E-4</v>
      </c>
      <c r="BC148" s="8">
        <f t="shared" si="41"/>
        <v>1.506083785819032E-4</v>
      </c>
      <c r="BD148" s="8">
        <f t="shared" si="41"/>
        <v>1.5853513534937181E-4</v>
      </c>
      <c r="BE148" s="8">
        <f t="shared" si="41"/>
        <v>1.5853513534937182E-5</v>
      </c>
      <c r="BF148" s="8">
        <f t="shared" si="41"/>
        <v>3.9633783837342951E-5</v>
      </c>
      <c r="BG148" s="8">
        <f t="shared" si="41"/>
        <v>7.9267567674685903E-5</v>
      </c>
      <c r="BH148" s="8">
        <f t="shared" si="41"/>
        <v>3.9633783837342951E-4</v>
      </c>
      <c r="BI148" s="8">
        <f t="shared" si="41"/>
        <v>3.2499702746621219E-4</v>
      </c>
      <c r="BJ148" s="8">
        <f t="shared" si="41"/>
        <v>1.6646189211684041E-4</v>
      </c>
      <c r="BK148" s="8">
        <f t="shared" si="41"/>
        <v>5.7072648725773852E-4</v>
      </c>
    </row>
    <row r="149" spans="1:63" s="1" customFormat="1" ht="5.0999999999999996" customHeight="1" x14ac:dyDescent="0.2">
      <c r="B149" s="1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</row>
    <row r="150" spans="1:63" s="1" customFormat="1" ht="9.9" customHeight="1" x14ac:dyDescent="0.2">
      <c r="A150" s="3" t="s">
        <v>69</v>
      </c>
      <c r="B150" s="1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</row>
    <row r="151" spans="1:63" s="1" customFormat="1" ht="9.9" customHeight="1" x14ac:dyDescent="0.2">
      <c r="B151" s="10" t="s">
        <v>70</v>
      </c>
      <c r="C151" s="4">
        <v>0</v>
      </c>
      <c r="D151" s="4">
        <v>0</v>
      </c>
      <c r="E151" s="4">
        <v>5</v>
      </c>
      <c r="F151" s="4">
        <v>608</v>
      </c>
      <c r="G151" s="4">
        <v>3</v>
      </c>
      <c r="H151" s="4">
        <v>0</v>
      </c>
      <c r="I151" s="4">
        <v>1</v>
      </c>
      <c r="J151" s="4">
        <v>2</v>
      </c>
      <c r="K151" s="4">
        <v>1</v>
      </c>
      <c r="L151" s="4">
        <v>0</v>
      </c>
      <c r="M151" s="4">
        <v>3</v>
      </c>
      <c r="N151" s="4">
        <v>55</v>
      </c>
      <c r="O151" s="4">
        <v>7</v>
      </c>
      <c r="P151" s="4">
        <v>0</v>
      </c>
      <c r="Q151" s="4">
        <v>74</v>
      </c>
      <c r="R151" s="4">
        <v>1</v>
      </c>
      <c r="S151" s="4">
        <v>2</v>
      </c>
      <c r="T151" s="4">
        <v>1</v>
      </c>
      <c r="U151" s="4">
        <v>450</v>
      </c>
      <c r="V151" s="4">
        <v>6</v>
      </c>
      <c r="W151" s="4">
        <v>16</v>
      </c>
      <c r="X151" s="4">
        <v>22</v>
      </c>
      <c r="Y151" s="4">
        <v>7</v>
      </c>
      <c r="Z151" s="4">
        <v>0</v>
      </c>
      <c r="AA151" s="4">
        <v>2</v>
      </c>
      <c r="AB151" s="4">
        <v>1049</v>
      </c>
      <c r="AC151" s="4">
        <v>2</v>
      </c>
      <c r="AD151" s="4">
        <v>7</v>
      </c>
      <c r="AE151" s="4">
        <v>5</v>
      </c>
      <c r="AF151" s="4">
        <v>1942</v>
      </c>
      <c r="AG151" s="4">
        <v>1</v>
      </c>
      <c r="AH151" s="4">
        <v>9</v>
      </c>
      <c r="AI151" s="4">
        <v>14</v>
      </c>
      <c r="AJ151" s="4">
        <v>1</v>
      </c>
      <c r="AK151" s="4">
        <v>11</v>
      </c>
      <c r="AL151" s="4">
        <v>2</v>
      </c>
      <c r="AM151" s="4">
        <v>1</v>
      </c>
      <c r="AN151" s="4">
        <v>25</v>
      </c>
      <c r="AO151" s="4">
        <v>0</v>
      </c>
      <c r="AP151" s="4">
        <v>4</v>
      </c>
      <c r="AQ151" s="4">
        <v>2</v>
      </c>
      <c r="AR151" s="4">
        <v>3</v>
      </c>
      <c r="AS151" s="4">
        <v>0</v>
      </c>
      <c r="AT151" s="4">
        <v>0</v>
      </c>
      <c r="AU151" s="4">
        <v>0</v>
      </c>
      <c r="AV151" s="4">
        <v>0</v>
      </c>
      <c r="AW151" s="4">
        <v>4</v>
      </c>
      <c r="AX151" s="4">
        <v>10</v>
      </c>
      <c r="AY151" s="4">
        <v>0</v>
      </c>
      <c r="AZ151" s="4">
        <v>0</v>
      </c>
      <c r="BA151" s="4">
        <v>0</v>
      </c>
      <c r="BB151" s="4">
        <v>4</v>
      </c>
      <c r="BC151" s="4">
        <v>1</v>
      </c>
      <c r="BD151" s="4">
        <v>1</v>
      </c>
      <c r="BE151" s="4">
        <v>2</v>
      </c>
      <c r="BF151" s="4">
        <v>0</v>
      </c>
      <c r="BG151" s="4">
        <v>0</v>
      </c>
      <c r="BH151" s="4">
        <v>3</v>
      </c>
      <c r="BI151" s="4">
        <v>1</v>
      </c>
      <c r="BJ151" s="4">
        <v>0</v>
      </c>
      <c r="BK151" s="4">
        <v>1</v>
      </c>
    </row>
    <row r="152" spans="1:63" s="1" customFormat="1" ht="9.9" customHeight="1" x14ac:dyDescent="0.2">
      <c r="B152" s="10" t="s">
        <v>50</v>
      </c>
      <c r="C152" s="4">
        <v>8</v>
      </c>
      <c r="D152" s="4">
        <v>53</v>
      </c>
      <c r="E152" s="4">
        <v>18</v>
      </c>
      <c r="F152" s="4">
        <v>21383</v>
      </c>
      <c r="G152" s="4">
        <v>233</v>
      </c>
      <c r="H152" s="4">
        <v>13</v>
      </c>
      <c r="I152" s="4">
        <v>14</v>
      </c>
      <c r="J152" s="4">
        <v>29</v>
      </c>
      <c r="K152" s="4">
        <v>20</v>
      </c>
      <c r="L152" s="4">
        <v>8</v>
      </c>
      <c r="M152" s="4">
        <v>39</v>
      </c>
      <c r="N152" s="4">
        <v>1835</v>
      </c>
      <c r="O152" s="4">
        <v>77</v>
      </c>
      <c r="P152" s="4">
        <v>5</v>
      </c>
      <c r="Q152" s="4">
        <v>2162</v>
      </c>
      <c r="R152" s="4">
        <v>190</v>
      </c>
      <c r="S152" s="4">
        <v>166</v>
      </c>
      <c r="T152" s="4">
        <v>24</v>
      </c>
      <c r="U152" s="4">
        <v>11574</v>
      </c>
      <c r="V152" s="4">
        <v>143</v>
      </c>
      <c r="W152" s="4">
        <v>423</v>
      </c>
      <c r="X152" s="4">
        <v>324</v>
      </c>
      <c r="Y152" s="4">
        <v>231</v>
      </c>
      <c r="Z152" s="4">
        <v>35</v>
      </c>
      <c r="AA152" s="4">
        <v>18</v>
      </c>
      <c r="AB152" s="4">
        <v>12264</v>
      </c>
      <c r="AC152" s="4">
        <v>10</v>
      </c>
      <c r="AD152" s="4">
        <v>134</v>
      </c>
      <c r="AE152" s="4">
        <v>165</v>
      </c>
      <c r="AF152" s="4">
        <v>24543</v>
      </c>
      <c r="AG152" s="4">
        <v>16</v>
      </c>
      <c r="AH152" s="4">
        <v>91</v>
      </c>
      <c r="AI152" s="4">
        <v>197</v>
      </c>
      <c r="AJ152" s="4">
        <v>93</v>
      </c>
      <c r="AK152" s="4">
        <v>84</v>
      </c>
      <c r="AL152" s="4">
        <v>3</v>
      </c>
      <c r="AM152" s="4">
        <v>67</v>
      </c>
      <c r="AN152" s="4">
        <v>464</v>
      </c>
      <c r="AO152" s="4">
        <v>29</v>
      </c>
      <c r="AP152" s="4">
        <v>45</v>
      </c>
      <c r="AQ152" s="4">
        <v>48</v>
      </c>
      <c r="AR152" s="4">
        <v>15</v>
      </c>
      <c r="AS152" s="4">
        <v>5</v>
      </c>
      <c r="AT152" s="4">
        <v>4</v>
      </c>
      <c r="AU152" s="4">
        <v>6</v>
      </c>
      <c r="AV152" s="4">
        <v>6</v>
      </c>
      <c r="AW152" s="4">
        <v>95</v>
      </c>
      <c r="AX152" s="4">
        <v>26</v>
      </c>
      <c r="AY152" s="4">
        <v>2</v>
      </c>
      <c r="AZ152" s="4">
        <v>4</v>
      </c>
      <c r="BA152" s="4">
        <v>11</v>
      </c>
      <c r="BB152" s="4">
        <v>20</v>
      </c>
      <c r="BC152" s="4">
        <v>13</v>
      </c>
      <c r="BD152" s="4">
        <v>28</v>
      </c>
      <c r="BE152" s="4">
        <v>9</v>
      </c>
      <c r="BF152" s="4">
        <v>8</v>
      </c>
      <c r="BG152" s="4">
        <v>2</v>
      </c>
      <c r="BH152" s="4">
        <v>40</v>
      </c>
      <c r="BI152" s="4">
        <v>34</v>
      </c>
      <c r="BJ152" s="4">
        <v>15</v>
      </c>
      <c r="BK152" s="4">
        <v>26</v>
      </c>
    </row>
    <row r="153" spans="1:63" s="1" customFormat="1" ht="9.9" customHeight="1" x14ac:dyDescent="0.2">
      <c r="A153" s="6" t="s">
        <v>17</v>
      </c>
      <c r="B153" s="10"/>
      <c r="C153" s="4">
        <v>8</v>
      </c>
      <c r="D153" s="4">
        <v>53</v>
      </c>
      <c r="E153" s="4">
        <v>23</v>
      </c>
      <c r="F153" s="4">
        <v>21991</v>
      </c>
      <c r="G153" s="4">
        <v>236</v>
      </c>
      <c r="H153" s="4">
        <v>13</v>
      </c>
      <c r="I153" s="4">
        <v>15</v>
      </c>
      <c r="J153" s="4">
        <v>31</v>
      </c>
      <c r="K153" s="4">
        <v>21</v>
      </c>
      <c r="L153" s="4">
        <v>8</v>
      </c>
      <c r="M153" s="4">
        <v>42</v>
      </c>
      <c r="N153" s="4">
        <v>1890</v>
      </c>
      <c r="O153" s="4">
        <v>84</v>
      </c>
      <c r="P153" s="4">
        <v>5</v>
      </c>
      <c r="Q153" s="4">
        <v>2236</v>
      </c>
      <c r="R153" s="4">
        <v>191</v>
      </c>
      <c r="S153" s="4">
        <v>168</v>
      </c>
      <c r="T153" s="4">
        <v>25</v>
      </c>
      <c r="U153" s="4">
        <v>12024</v>
      </c>
      <c r="V153" s="4">
        <v>149</v>
      </c>
      <c r="W153" s="4">
        <v>439</v>
      </c>
      <c r="X153" s="4">
        <v>346</v>
      </c>
      <c r="Y153" s="4">
        <v>238</v>
      </c>
      <c r="Z153" s="4">
        <v>35</v>
      </c>
      <c r="AA153" s="4">
        <v>20</v>
      </c>
      <c r="AB153" s="4">
        <v>13313</v>
      </c>
      <c r="AC153" s="4">
        <v>12</v>
      </c>
      <c r="AD153" s="4">
        <v>141</v>
      </c>
      <c r="AE153" s="4">
        <v>170</v>
      </c>
      <c r="AF153" s="4">
        <v>26485</v>
      </c>
      <c r="AG153" s="4">
        <v>17</v>
      </c>
      <c r="AH153" s="4">
        <v>100</v>
      </c>
      <c r="AI153" s="4">
        <v>211</v>
      </c>
      <c r="AJ153" s="4">
        <v>94</v>
      </c>
      <c r="AK153" s="4">
        <v>95</v>
      </c>
      <c r="AL153" s="4">
        <v>5</v>
      </c>
      <c r="AM153" s="4">
        <v>68</v>
      </c>
      <c r="AN153" s="4">
        <v>489</v>
      </c>
      <c r="AO153" s="4">
        <v>29</v>
      </c>
      <c r="AP153" s="4">
        <v>49</v>
      </c>
      <c r="AQ153" s="4">
        <v>50</v>
      </c>
      <c r="AR153" s="4">
        <v>18</v>
      </c>
      <c r="AS153" s="4">
        <v>5</v>
      </c>
      <c r="AT153" s="4">
        <v>4</v>
      </c>
      <c r="AU153" s="4">
        <v>6</v>
      </c>
      <c r="AV153" s="4">
        <v>6</v>
      </c>
      <c r="AW153" s="4">
        <v>99</v>
      </c>
      <c r="AX153" s="4">
        <v>36</v>
      </c>
      <c r="AY153" s="4">
        <v>2</v>
      </c>
      <c r="AZ153" s="4">
        <v>4</v>
      </c>
      <c r="BA153" s="4">
        <v>11</v>
      </c>
      <c r="BB153" s="4">
        <v>24</v>
      </c>
      <c r="BC153" s="4">
        <v>14</v>
      </c>
      <c r="BD153" s="4">
        <v>29</v>
      </c>
      <c r="BE153" s="4">
        <v>11</v>
      </c>
      <c r="BF153" s="4">
        <v>8</v>
      </c>
      <c r="BG153" s="4">
        <v>2</v>
      </c>
      <c r="BH153" s="4">
        <v>43</v>
      </c>
      <c r="BI153" s="4">
        <v>35</v>
      </c>
      <c r="BJ153" s="4">
        <v>15</v>
      </c>
      <c r="BK153" s="4">
        <v>27</v>
      </c>
    </row>
    <row r="154" spans="1:63" s="7" customFormat="1" ht="9.9" customHeight="1" x14ac:dyDescent="0.2">
      <c r="B154" s="11" t="s">
        <v>18</v>
      </c>
      <c r="C154" s="8">
        <f t="shared" ref="C154:AH154" si="42">C153/ 82024</f>
        <v>9.7532429532819659E-5</v>
      </c>
      <c r="D154" s="8">
        <f t="shared" si="42"/>
        <v>6.4615234565493023E-4</v>
      </c>
      <c r="E154" s="8">
        <f t="shared" si="42"/>
        <v>2.8040573490685652E-4</v>
      </c>
      <c r="F154" s="8">
        <f t="shared" si="42"/>
        <v>0.26810445723202964</v>
      </c>
      <c r="G154" s="8">
        <f t="shared" si="42"/>
        <v>2.8772066712181802E-3</v>
      </c>
      <c r="H154" s="8">
        <f t="shared" si="42"/>
        <v>1.5849019799083196E-4</v>
      </c>
      <c r="I154" s="8">
        <f t="shared" si="42"/>
        <v>1.8287330537403686E-4</v>
      </c>
      <c r="J154" s="8">
        <f t="shared" si="42"/>
        <v>3.779381644396762E-4</v>
      </c>
      <c r="K154" s="8">
        <f t="shared" si="42"/>
        <v>2.560226275236516E-4</v>
      </c>
      <c r="L154" s="8">
        <f t="shared" si="42"/>
        <v>9.7532429532819659E-5</v>
      </c>
      <c r="M154" s="8">
        <f t="shared" si="42"/>
        <v>5.1204525504730319E-4</v>
      </c>
      <c r="N154" s="8">
        <f t="shared" si="42"/>
        <v>2.3042036477128644E-2</v>
      </c>
      <c r="O154" s="8">
        <f t="shared" si="42"/>
        <v>1.0240905100946064E-3</v>
      </c>
      <c r="P154" s="8">
        <f t="shared" si="42"/>
        <v>6.095776845801229E-5</v>
      </c>
      <c r="Q154" s="8">
        <f t="shared" si="42"/>
        <v>2.7260314054423095E-2</v>
      </c>
      <c r="R154" s="8">
        <f t="shared" si="42"/>
        <v>2.3285867550960695E-3</v>
      </c>
      <c r="S154" s="8">
        <f t="shared" si="42"/>
        <v>2.0481810201892128E-3</v>
      </c>
      <c r="T154" s="8">
        <f t="shared" si="42"/>
        <v>3.0478884229006144E-4</v>
      </c>
      <c r="U154" s="8">
        <f t="shared" si="42"/>
        <v>0.14659124158782796</v>
      </c>
      <c r="V154" s="8">
        <f t="shared" si="42"/>
        <v>1.8165415000487661E-3</v>
      </c>
      <c r="W154" s="8">
        <f t="shared" si="42"/>
        <v>5.3520920706134787E-3</v>
      </c>
      <c r="X154" s="8">
        <f t="shared" si="42"/>
        <v>4.2182775772944504E-3</v>
      </c>
      <c r="Y154" s="8">
        <f t="shared" si="42"/>
        <v>2.9015897786013847E-3</v>
      </c>
      <c r="Z154" s="8">
        <f t="shared" si="42"/>
        <v>4.2670437920608605E-4</v>
      </c>
      <c r="AA154" s="8">
        <f t="shared" si="42"/>
        <v>2.4383107383204916E-4</v>
      </c>
      <c r="AB154" s="8">
        <f t="shared" si="42"/>
        <v>0.16230615429630352</v>
      </c>
      <c r="AC154" s="8">
        <f t="shared" si="42"/>
        <v>1.462986442992295E-4</v>
      </c>
      <c r="AD154" s="8">
        <f t="shared" si="42"/>
        <v>1.7190090705159465E-3</v>
      </c>
      <c r="AE154" s="8">
        <f t="shared" si="42"/>
        <v>2.0725641275724177E-3</v>
      </c>
      <c r="AF154" s="8">
        <f t="shared" si="42"/>
        <v>0.32289329952209112</v>
      </c>
      <c r="AG154" s="8">
        <f t="shared" si="42"/>
        <v>2.0725641275724178E-4</v>
      </c>
      <c r="AH154" s="8">
        <f t="shared" si="42"/>
        <v>1.2191553691602458E-3</v>
      </c>
      <c r="AI154" s="8">
        <f t="shared" ref="AI154:BK154" si="43">AI153/ 82024</f>
        <v>2.5724178289281184E-3</v>
      </c>
      <c r="AJ154" s="8">
        <f t="shared" si="43"/>
        <v>1.146006047010631E-3</v>
      </c>
      <c r="AK154" s="8">
        <f t="shared" si="43"/>
        <v>1.1581976007022335E-3</v>
      </c>
      <c r="AL154" s="8">
        <f t="shared" si="43"/>
        <v>6.095776845801229E-5</v>
      </c>
      <c r="AM154" s="8">
        <f t="shared" si="43"/>
        <v>8.2902565102896712E-4</v>
      </c>
      <c r="AN154" s="8">
        <f t="shared" si="43"/>
        <v>5.9616697551936023E-3</v>
      </c>
      <c r="AO154" s="8">
        <f t="shared" si="43"/>
        <v>3.5355505705647128E-4</v>
      </c>
      <c r="AP154" s="8">
        <f t="shared" si="43"/>
        <v>5.9738613088852039E-4</v>
      </c>
      <c r="AQ154" s="8">
        <f t="shared" si="43"/>
        <v>6.0957768458012288E-4</v>
      </c>
      <c r="AR154" s="8">
        <f t="shared" si="43"/>
        <v>2.1944796644884424E-4</v>
      </c>
      <c r="AS154" s="8">
        <f t="shared" si="43"/>
        <v>6.095776845801229E-5</v>
      </c>
      <c r="AT154" s="8">
        <f t="shared" si="43"/>
        <v>4.876621476640983E-5</v>
      </c>
      <c r="AU154" s="8">
        <f t="shared" si="43"/>
        <v>7.3149322149614751E-5</v>
      </c>
      <c r="AV154" s="8">
        <f t="shared" si="43"/>
        <v>7.3149322149614751E-5</v>
      </c>
      <c r="AW154" s="8">
        <f t="shared" si="43"/>
        <v>1.2069638154686433E-3</v>
      </c>
      <c r="AX154" s="8">
        <f t="shared" si="43"/>
        <v>4.3889593289768848E-4</v>
      </c>
      <c r="AY154" s="8">
        <f t="shared" si="43"/>
        <v>2.4383107383204915E-5</v>
      </c>
      <c r="AZ154" s="8">
        <f t="shared" si="43"/>
        <v>4.876621476640983E-5</v>
      </c>
      <c r="BA154" s="8">
        <f t="shared" si="43"/>
        <v>1.3410709060762704E-4</v>
      </c>
      <c r="BB154" s="8">
        <f t="shared" si="43"/>
        <v>2.92597288598459E-4</v>
      </c>
      <c r="BC154" s="8">
        <f t="shared" si="43"/>
        <v>1.706817516824344E-4</v>
      </c>
      <c r="BD154" s="8">
        <f t="shared" si="43"/>
        <v>3.5355505705647128E-4</v>
      </c>
      <c r="BE154" s="8">
        <f t="shared" si="43"/>
        <v>1.3410709060762704E-4</v>
      </c>
      <c r="BF154" s="8">
        <f t="shared" si="43"/>
        <v>9.7532429532819659E-5</v>
      </c>
      <c r="BG154" s="8">
        <f t="shared" si="43"/>
        <v>2.4383107383204915E-5</v>
      </c>
      <c r="BH154" s="8">
        <f t="shared" si="43"/>
        <v>5.2423680873890568E-4</v>
      </c>
      <c r="BI154" s="8">
        <f t="shared" si="43"/>
        <v>4.2670437920608605E-4</v>
      </c>
      <c r="BJ154" s="8">
        <f t="shared" si="43"/>
        <v>1.8287330537403686E-4</v>
      </c>
      <c r="BK154" s="8">
        <f t="shared" si="43"/>
        <v>3.2917194967326636E-4</v>
      </c>
    </row>
    <row r="155" spans="1:63" s="1" customFormat="1" ht="5.0999999999999996" customHeight="1" x14ac:dyDescent="0.2">
      <c r="B155" s="1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</row>
    <row r="156" spans="1:63" s="1" customFormat="1" ht="9.9" customHeight="1" x14ac:dyDescent="0.2">
      <c r="A156" s="3" t="s">
        <v>71</v>
      </c>
      <c r="B156" s="1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</row>
    <row r="157" spans="1:63" s="1" customFormat="1" ht="9.9" customHeight="1" x14ac:dyDescent="0.2">
      <c r="B157" s="10" t="s">
        <v>66</v>
      </c>
      <c r="C157" s="4">
        <v>11</v>
      </c>
      <c r="D157" s="4">
        <v>9</v>
      </c>
      <c r="E157" s="4">
        <v>10</v>
      </c>
      <c r="F157" s="4">
        <v>14088</v>
      </c>
      <c r="G157" s="4">
        <v>56</v>
      </c>
      <c r="H157" s="4">
        <v>16</v>
      </c>
      <c r="I157" s="4">
        <v>3</v>
      </c>
      <c r="J157" s="4">
        <v>5</v>
      </c>
      <c r="K157" s="4">
        <v>6</v>
      </c>
      <c r="L157" s="4">
        <v>0</v>
      </c>
      <c r="M157" s="4">
        <v>29</v>
      </c>
      <c r="N157" s="4">
        <v>2966</v>
      </c>
      <c r="O157" s="4">
        <v>13</v>
      </c>
      <c r="P157" s="4">
        <v>1</v>
      </c>
      <c r="Q157" s="4">
        <v>3137</v>
      </c>
      <c r="R157" s="4">
        <v>9</v>
      </c>
      <c r="S157" s="4">
        <v>44</v>
      </c>
      <c r="T157" s="4">
        <v>16</v>
      </c>
      <c r="U157" s="4">
        <v>13783</v>
      </c>
      <c r="V157" s="4">
        <v>87</v>
      </c>
      <c r="W157" s="4">
        <v>166</v>
      </c>
      <c r="X157" s="4">
        <v>154</v>
      </c>
      <c r="Y157" s="4">
        <v>107</v>
      </c>
      <c r="Z157" s="4">
        <v>17</v>
      </c>
      <c r="AA157" s="4">
        <v>4</v>
      </c>
      <c r="AB157" s="4">
        <v>1421</v>
      </c>
      <c r="AC157" s="4">
        <v>7</v>
      </c>
      <c r="AD157" s="4">
        <v>38</v>
      </c>
      <c r="AE157" s="4">
        <v>31</v>
      </c>
      <c r="AF157" s="4">
        <v>8407</v>
      </c>
      <c r="AG157" s="4">
        <v>3</v>
      </c>
      <c r="AH157" s="4">
        <v>23</v>
      </c>
      <c r="AI157" s="4">
        <v>41</v>
      </c>
      <c r="AJ157" s="4">
        <v>24</v>
      </c>
      <c r="AK157" s="4">
        <v>17</v>
      </c>
      <c r="AL157" s="4">
        <v>7</v>
      </c>
      <c r="AM157" s="4">
        <v>52</v>
      </c>
      <c r="AN157" s="4">
        <v>155</v>
      </c>
      <c r="AO157" s="4">
        <v>8</v>
      </c>
      <c r="AP157" s="4">
        <v>19</v>
      </c>
      <c r="AQ157" s="4">
        <v>20</v>
      </c>
      <c r="AR157" s="4">
        <v>10</v>
      </c>
      <c r="AS157" s="4">
        <v>1</v>
      </c>
      <c r="AT157" s="4">
        <v>1</v>
      </c>
      <c r="AU157" s="4">
        <v>1</v>
      </c>
      <c r="AV157" s="4">
        <v>1</v>
      </c>
      <c r="AW157" s="4">
        <v>29</v>
      </c>
      <c r="AX157" s="4">
        <v>9</v>
      </c>
      <c r="AY157" s="4">
        <v>1</v>
      </c>
      <c r="AZ157" s="4">
        <v>7</v>
      </c>
      <c r="BA157" s="4">
        <v>3</v>
      </c>
      <c r="BB157" s="4">
        <v>8</v>
      </c>
      <c r="BC157" s="4">
        <v>5</v>
      </c>
      <c r="BD157" s="4">
        <v>9</v>
      </c>
      <c r="BE157" s="4">
        <v>0</v>
      </c>
      <c r="BF157" s="4">
        <v>8</v>
      </c>
      <c r="BG157" s="4">
        <v>1</v>
      </c>
      <c r="BH157" s="4">
        <v>14</v>
      </c>
      <c r="BI157" s="4">
        <v>21</v>
      </c>
      <c r="BJ157" s="4">
        <v>5</v>
      </c>
      <c r="BK157" s="4">
        <v>5</v>
      </c>
    </row>
    <row r="158" spans="1:63" s="1" customFormat="1" ht="9.9" customHeight="1" x14ac:dyDescent="0.2">
      <c r="B158" s="10" t="s">
        <v>72</v>
      </c>
      <c r="C158" s="4">
        <v>18</v>
      </c>
      <c r="D158" s="4">
        <v>36</v>
      </c>
      <c r="E158" s="4">
        <v>14</v>
      </c>
      <c r="F158" s="4">
        <v>29990</v>
      </c>
      <c r="G158" s="4">
        <v>100</v>
      </c>
      <c r="H158" s="4">
        <v>18</v>
      </c>
      <c r="I158" s="4">
        <v>10</v>
      </c>
      <c r="J158" s="4">
        <v>15</v>
      </c>
      <c r="K158" s="4">
        <v>13</v>
      </c>
      <c r="L158" s="4">
        <v>5</v>
      </c>
      <c r="M158" s="4">
        <v>114</v>
      </c>
      <c r="N158" s="4">
        <v>7157</v>
      </c>
      <c r="O158" s="4">
        <v>33</v>
      </c>
      <c r="P158" s="4">
        <v>18</v>
      </c>
      <c r="Q158" s="4">
        <v>5131</v>
      </c>
      <c r="R158" s="4">
        <v>19</v>
      </c>
      <c r="S158" s="4">
        <v>332</v>
      </c>
      <c r="T158" s="4">
        <v>22</v>
      </c>
      <c r="U158" s="4">
        <v>26748</v>
      </c>
      <c r="V158" s="4">
        <v>196</v>
      </c>
      <c r="W158" s="4">
        <v>414</v>
      </c>
      <c r="X158" s="4">
        <v>201</v>
      </c>
      <c r="Y158" s="4">
        <v>496</v>
      </c>
      <c r="Z158" s="4">
        <v>42</v>
      </c>
      <c r="AA158" s="4">
        <v>9</v>
      </c>
      <c r="AB158" s="4">
        <v>2329</v>
      </c>
      <c r="AC158" s="4">
        <v>15</v>
      </c>
      <c r="AD158" s="4">
        <v>106</v>
      </c>
      <c r="AE158" s="4">
        <v>87</v>
      </c>
      <c r="AF158" s="4">
        <v>17570</v>
      </c>
      <c r="AG158" s="4">
        <v>12</v>
      </c>
      <c r="AH158" s="4">
        <v>28</v>
      </c>
      <c r="AI158" s="4">
        <v>165</v>
      </c>
      <c r="AJ158" s="4">
        <v>89</v>
      </c>
      <c r="AK158" s="4">
        <v>33</v>
      </c>
      <c r="AL158" s="4">
        <v>15</v>
      </c>
      <c r="AM158" s="4">
        <v>93</v>
      </c>
      <c r="AN158" s="4">
        <v>346</v>
      </c>
      <c r="AO158" s="4">
        <v>35</v>
      </c>
      <c r="AP158" s="4">
        <v>30</v>
      </c>
      <c r="AQ158" s="4">
        <v>51</v>
      </c>
      <c r="AR158" s="4">
        <v>19</v>
      </c>
      <c r="AS158" s="4">
        <v>7</v>
      </c>
      <c r="AT158" s="4">
        <v>2</v>
      </c>
      <c r="AU158" s="4">
        <v>7</v>
      </c>
      <c r="AV158" s="4">
        <v>12</v>
      </c>
      <c r="AW158" s="4">
        <v>63</v>
      </c>
      <c r="AX158" s="4">
        <v>18</v>
      </c>
      <c r="AY158" s="4">
        <v>3</v>
      </c>
      <c r="AZ158" s="4">
        <v>12</v>
      </c>
      <c r="BA158" s="4">
        <v>16</v>
      </c>
      <c r="BB158" s="4">
        <v>17</v>
      </c>
      <c r="BC158" s="4">
        <v>17</v>
      </c>
      <c r="BD158" s="4">
        <v>16</v>
      </c>
      <c r="BE158" s="4">
        <v>4</v>
      </c>
      <c r="BF158" s="4">
        <v>9</v>
      </c>
      <c r="BG158" s="4">
        <v>6</v>
      </c>
      <c r="BH158" s="4">
        <v>23</v>
      </c>
      <c r="BI158" s="4">
        <v>26</v>
      </c>
      <c r="BJ158" s="4">
        <v>10</v>
      </c>
      <c r="BK158" s="4">
        <v>57</v>
      </c>
    </row>
    <row r="159" spans="1:63" s="1" customFormat="1" ht="9.9" customHeight="1" x14ac:dyDescent="0.2">
      <c r="A159" s="6" t="s">
        <v>17</v>
      </c>
      <c r="B159" s="10"/>
      <c r="C159" s="4">
        <v>29</v>
      </c>
      <c r="D159" s="4">
        <v>45</v>
      </c>
      <c r="E159" s="4">
        <v>24</v>
      </c>
      <c r="F159" s="4">
        <v>44078</v>
      </c>
      <c r="G159" s="4">
        <v>156</v>
      </c>
      <c r="H159" s="4">
        <v>34</v>
      </c>
      <c r="I159" s="4">
        <v>13</v>
      </c>
      <c r="J159" s="4">
        <v>20</v>
      </c>
      <c r="K159" s="4">
        <v>19</v>
      </c>
      <c r="L159" s="4">
        <v>5</v>
      </c>
      <c r="M159" s="4">
        <v>143</v>
      </c>
      <c r="N159" s="4">
        <v>10123</v>
      </c>
      <c r="O159" s="4">
        <v>46</v>
      </c>
      <c r="P159" s="4">
        <v>19</v>
      </c>
      <c r="Q159" s="4">
        <v>8268</v>
      </c>
      <c r="R159" s="4">
        <v>28</v>
      </c>
      <c r="S159" s="4">
        <v>376</v>
      </c>
      <c r="T159" s="4">
        <v>38</v>
      </c>
      <c r="U159" s="4">
        <v>40531</v>
      </c>
      <c r="V159" s="4">
        <v>283</v>
      </c>
      <c r="W159" s="4">
        <v>580</v>
      </c>
      <c r="X159" s="4">
        <v>355</v>
      </c>
      <c r="Y159" s="4">
        <v>603</v>
      </c>
      <c r="Z159" s="4">
        <v>59</v>
      </c>
      <c r="AA159" s="4">
        <v>13</v>
      </c>
      <c r="AB159" s="4">
        <v>3750</v>
      </c>
      <c r="AC159" s="4">
        <v>22</v>
      </c>
      <c r="AD159" s="4">
        <v>144</v>
      </c>
      <c r="AE159" s="4">
        <v>118</v>
      </c>
      <c r="AF159" s="4">
        <v>25977</v>
      </c>
      <c r="AG159" s="4">
        <v>15</v>
      </c>
      <c r="AH159" s="4">
        <v>51</v>
      </c>
      <c r="AI159" s="4">
        <v>206</v>
      </c>
      <c r="AJ159" s="4">
        <v>113</v>
      </c>
      <c r="AK159" s="4">
        <v>50</v>
      </c>
      <c r="AL159" s="4">
        <v>22</v>
      </c>
      <c r="AM159" s="4">
        <v>145</v>
      </c>
      <c r="AN159" s="4">
        <v>501</v>
      </c>
      <c r="AO159" s="4">
        <v>43</v>
      </c>
      <c r="AP159" s="4">
        <v>49</v>
      </c>
      <c r="AQ159" s="4">
        <v>71</v>
      </c>
      <c r="AR159" s="4">
        <v>29</v>
      </c>
      <c r="AS159" s="4">
        <v>8</v>
      </c>
      <c r="AT159" s="4">
        <v>3</v>
      </c>
      <c r="AU159" s="4">
        <v>8</v>
      </c>
      <c r="AV159" s="4">
        <v>13</v>
      </c>
      <c r="AW159" s="4">
        <v>92</v>
      </c>
      <c r="AX159" s="4">
        <v>27</v>
      </c>
      <c r="AY159" s="4">
        <v>4</v>
      </c>
      <c r="AZ159" s="4">
        <v>19</v>
      </c>
      <c r="BA159" s="4">
        <v>19</v>
      </c>
      <c r="BB159" s="4">
        <v>25</v>
      </c>
      <c r="BC159" s="4">
        <v>22</v>
      </c>
      <c r="BD159" s="4">
        <v>25</v>
      </c>
      <c r="BE159" s="4">
        <v>4</v>
      </c>
      <c r="BF159" s="4">
        <v>17</v>
      </c>
      <c r="BG159" s="4">
        <v>7</v>
      </c>
      <c r="BH159" s="4">
        <v>37</v>
      </c>
      <c r="BI159" s="4">
        <v>47</v>
      </c>
      <c r="BJ159" s="4">
        <v>15</v>
      </c>
      <c r="BK159" s="4">
        <v>62</v>
      </c>
    </row>
    <row r="160" spans="1:63" s="7" customFormat="1" ht="9.9" customHeight="1" x14ac:dyDescent="0.2">
      <c r="B160" s="11" t="s">
        <v>18</v>
      </c>
      <c r="C160" s="8">
        <f t="shared" ref="C160:AH160" si="44">C159/ 137731</f>
        <v>2.1055535790780579E-4</v>
      </c>
      <c r="D160" s="8">
        <f t="shared" si="44"/>
        <v>3.2672383123625036E-4</v>
      </c>
      <c r="E160" s="8">
        <f t="shared" si="44"/>
        <v>1.7425270999266686E-4</v>
      </c>
      <c r="F160" s="8">
        <f t="shared" si="44"/>
        <v>0.32002962296069876</v>
      </c>
      <c r="G160" s="8">
        <f t="shared" si="44"/>
        <v>1.1326426149523346E-3</v>
      </c>
      <c r="H160" s="8">
        <f t="shared" si="44"/>
        <v>2.4685800582294475E-4</v>
      </c>
      <c r="I160" s="8">
        <f t="shared" si="44"/>
        <v>9.4386884579361217E-5</v>
      </c>
      <c r="J160" s="8">
        <f t="shared" si="44"/>
        <v>1.4521059166055573E-4</v>
      </c>
      <c r="K160" s="8">
        <f t="shared" si="44"/>
        <v>1.3795006207752792E-4</v>
      </c>
      <c r="L160" s="8">
        <f t="shared" si="44"/>
        <v>3.6302647915138932E-5</v>
      </c>
      <c r="M160" s="8">
        <f t="shared" si="44"/>
        <v>1.0382557303729733E-3</v>
      </c>
      <c r="N160" s="8">
        <f t="shared" si="44"/>
        <v>7.3498340968990272E-2</v>
      </c>
      <c r="O160" s="8">
        <f t="shared" si="44"/>
        <v>3.3398436081927816E-4</v>
      </c>
      <c r="P160" s="8">
        <f t="shared" si="44"/>
        <v>1.3795006207752792E-4</v>
      </c>
      <c r="Q160" s="8">
        <f t="shared" si="44"/>
        <v>6.0030058592473734E-2</v>
      </c>
      <c r="R160" s="8">
        <f t="shared" si="44"/>
        <v>2.0329482832477801E-4</v>
      </c>
      <c r="S160" s="8">
        <f t="shared" si="44"/>
        <v>2.7299591232184477E-3</v>
      </c>
      <c r="T160" s="8">
        <f t="shared" si="44"/>
        <v>2.7590012415505585E-4</v>
      </c>
      <c r="U160" s="8">
        <f t="shared" si="44"/>
        <v>0.29427652452969921</v>
      </c>
      <c r="V160" s="8">
        <f t="shared" si="44"/>
        <v>2.0547298719968635E-3</v>
      </c>
      <c r="W160" s="8">
        <f t="shared" si="44"/>
        <v>4.2111071581561162E-3</v>
      </c>
      <c r="X160" s="8">
        <f t="shared" si="44"/>
        <v>2.577488001974864E-3</v>
      </c>
      <c r="Y160" s="8">
        <f t="shared" si="44"/>
        <v>4.3780993385657552E-3</v>
      </c>
      <c r="Z160" s="8">
        <f t="shared" si="44"/>
        <v>4.2837124539863938E-4</v>
      </c>
      <c r="AA160" s="8">
        <f t="shared" si="44"/>
        <v>9.4386884579361217E-5</v>
      </c>
      <c r="AB160" s="8">
        <f t="shared" si="44"/>
        <v>2.7226985936354198E-2</v>
      </c>
      <c r="AC160" s="8">
        <f t="shared" si="44"/>
        <v>1.5973165082661131E-4</v>
      </c>
      <c r="AD160" s="8">
        <f t="shared" si="44"/>
        <v>1.0455162599560012E-3</v>
      </c>
      <c r="AE160" s="8">
        <f t="shared" si="44"/>
        <v>8.5674249079727876E-4</v>
      </c>
      <c r="AF160" s="8">
        <f t="shared" si="44"/>
        <v>0.1886067769783128</v>
      </c>
      <c r="AG160" s="8">
        <f t="shared" si="44"/>
        <v>1.089079437454168E-4</v>
      </c>
      <c r="AH160" s="8">
        <f t="shared" si="44"/>
        <v>3.7028700873441707E-4</v>
      </c>
      <c r="AI160" s="8">
        <f t="shared" ref="AI160:BK160" si="45">AI159/ 137731</f>
        <v>1.495669094103724E-3</v>
      </c>
      <c r="AJ160" s="8">
        <f t="shared" si="45"/>
        <v>8.204398428821398E-4</v>
      </c>
      <c r="AK160" s="8">
        <f t="shared" si="45"/>
        <v>3.6302647915138932E-4</v>
      </c>
      <c r="AL160" s="8">
        <f t="shared" si="45"/>
        <v>1.5973165082661131E-4</v>
      </c>
      <c r="AM160" s="8">
        <f t="shared" si="45"/>
        <v>1.052776789539029E-3</v>
      </c>
      <c r="AN160" s="8">
        <f t="shared" si="45"/>
        <v>3.6375253210969207E-3</v>
      </c>
      <c r="AO160" s="8">
        <f t="shared" si="45"/>
        <v>3.1220277207019481E-4</v>
      </c>
      <c r="AP160" s="8">
        <f t="shared" si="45"/>
        <v>3.5576594956836152E-4</v>
      </c>
      <c r="AQ160" s="8">
        <f t="shared" si="45"/>
        <v>5.1549760039497285E-4</v>
      </c>
      <c r="AR160" s="8">
        <f t="shared" si="45"/>
        <v>2.1055535790780579E-4</v>
      </c>
      <c r="AS160" s="8">
        <f t="shared" si="45"/>
        <v>5.8084236664222285E-5</v>
      </c>
      <c r="AT160" s="8">
        <f t="shared" si="45"/>
        <v>2.1781588749083357E-5</v>
      </c>
      <c r="AU160" s="8">
        <f t="shared" si="45"/>
        <v>5.8084236664222285E-5</v>
      </c>
      <c r="AV160" s="8">
        <f t="shared" si="45"/>
        <v>9.4386884579361217E-5</v>
      </c>
      <c r="AW160" s="8">
        <f t="shared" si="45"/>
        <v>6.6796872163855632E-4</v>
      </c>
      <c r="AX160" s="8">
        <f t="shared" si="45"/>
        <v>1.9603429874175021E-4</v>
      </c>
      <c r="AY160" s="8">
        <f t="shared" si="45"/>
        <v>2.9042118332111143E-5</v>
      </c>
      <c r="AZ160" s="8">
        <f t="shared" si="45"/>
        <v>1.3795006207752792E-4</v>
      </c>
      <c r="BA160" s="8">
        <f t="shared" si="45"/>
        <v>1.3795006207752792E-4</v>
      </c>
      <c r="BB160" s="8">
        <f t="shared" si="45"/>
        <v>1.8151323957569466E-4</v>
      </c>
      <c r="BC160" s="8">
        <f t="shared" si="45"/>
        <v>1.5973165082661131E-4</v>
      </c>
      <c r="BD160" s="8">
        <f t="shared" si="45"/>
        <v>1.8151323957569466E-4</v>
      </c>
      <c r="BE160" s="8">
        <f t="shared" si="45"/>
        <v>2.9042118332111143E-5</v>
      </c>
      <c r="BF160" s="8">
        <f t="shared" si="45"/>
        <v>1.2342900291147237E-4</v>
      </c>
      <c r="BG160" s="8">
        <f t="shared" si="45"/>
        <v>5.0823707081194503E-5</v>
      </c>
      <c r="BH160" s="8">
        <f t="shared" si="45"/>
        <v>2.686395945720281E-4</v>
      </c>
      <c r="BI160" s="8">
        <f t="shared" si="45"/>
        <v>3.4124489040230596E-4</v>
      </c>
      <c r="BJ160" s="8">
        <f t="shared" si="45"/>
        <v>1.089079437454168E-4</v>
      </c>
      <c r="BK160" s="8">
        <f t="shared" si="45"/>
        <v>4.5015283414772273E-4</v>
      </c>
    </row>
    <row r="161" spans="1:63" s="1" customFormat="1" ht="5.0999999999999996" customHeight="1" x14ac:dyDescent="0.2">
      <c r="B161" s="1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</row>
    <row r="162" spans="1:63" s="1" customFormat="1" ht="9.9" customHeight="1" x14ac:dyDescent="0.2">
      <c r="A162" s="3" t="s">
        <v>73</v>
      </c>
      <c r="B162" s="1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</row>
    <row r="163" spans="1:63" s="1" customFormat="1" ht="9.9" customHeight="1" x14ac:dyDescent="0.2">
      <c r="B163" s="10" t="s">
        <v>60</v>
      </c>
      <c r="C163" s="4">
        <v>13</v>
      </c>
      <c r="D163" s="4">
        <v>120</v>
      </c>
      <c r="E163" s="4">
        <v>53</v>
      </c>
      <c r="F163" s="4">
        <v>17108</v>
      </c>
      <c r="G163" s="4">
        <v>135</v>
      </c>
      <c r="H163" s="4">
        <v>11</v>
      </c>
      <c r="I163" s="4">
        <v>13</v>
      </c>
      <c r="J163" s="4">
        <v>21</v>
      </c>
      <c r="K163" s="4">
        <v>24</v>
      </c>
      <c r="L163" s="4">
        <v>15</v>
      </c>
      <c r="M163" s="4">
        <v>84</v>
      </c>
      <c r="N163" s="4">
        <v>3169</v>
      </c>
      <c r="O163" s="4">
        <v>51</v>
      </c>
      <c r="P163" s="4">
        <v>7</v>
      </c>
      <c r="Q163" s="4">
        <v>2802</v>
      </c>
      <c r="R163" s="4">
        <v>57</v>
      </c>
      <c r="S163" s="4">
        <v>379</v>
      </c>
      <c r="T163" s="4">
        <v>42</v>
      </c>
      <c r="U163" s="4">
        <v>14575</v>
      </c>
      <c r="V163" s="4">
        <v>349</v>
      </c>
      <c r="W163" s="4">
        <v>348</v>
      </c>
      <c r="X163" s="4">
        <v>195</v>
      </c>
      <c r="Y163" s="4">
        <v>444</v>
      </c>
      <c r="Z163" s="4">
        <v>36</v>
      </c>
      <c r="AA163" s="4">
        <v>29</v>
      </c>
      <c r="AB163" s="4">
        <v>2386</v>
      </c>
      <c r="AC163" s="4">
        <v>14</v>
      </c>
      <c r="AD163" s="4">
        <v>261</v>
      </c>
      <c r="AE163" s="4">
        <v>118</v>
      </c>
      <c r="AF163" s="4">
        <v>11884</v>
      </c>
      <c r="AG163" s="4">
        <v>10</v>
      </c>
      <c r="AH163" s="4">
        <v>42</v>
      </c>
      <c r="AI163" s="4">
        <v>123</v>
      </c>
      <c r="AJ163" s="4">
        <v>82</v>
      </c>
      <c r="AK163" s="4">
        <v>27</v>
      </c>
      <c r="AL163" s="4">
        <v>26</v>
      </c>
      <c r="AM163" s="4">
        <v>59</v>
      </c>
      <c r="AN163" s="4">
        <v>374</v>
      </c>
      <c r="AO163" s="4">
        <v>20</v>
      </c>
      <c r="AP163" s="4">
        <v>45</v>
      </c>
      <c r="AQ163" s="4">
        <v>28</v>
      </c>
      <c r="AR163" s="4">
        <v>10</v>
      </c>
      <c r="AS163" s="4">
        <v>3</v>
      </c>
      <c r="AT163" s="4">
        <v>2</v>
      </c>
      <c r="AU163" s="4">
        <v>7</v>
      </c>
      <c r="AV163" s="4">
        <v>13</v>
      </c>
      <c r="AW163" s="4">
        <v>44</v>
      </c>
      <c r="AX163" s="4">
        <v>18</v>
      </c>
      <c r="AY163" s="4">
        <v>4</v>
      </c>
      <c r="AZ163" s="4">
        <v>7</v>
      </c>
      <c r="BA163" s="4">
        <v>8</v>
      </c>
      <c r="BB163" s="4">
        <v>8</v>
      </c>
      <c r="BC163" s="4">
        <v>11</v>
      </c>
      <c r="BD163" s="4">
        <v>8</v>
      </c>
      <c r="BE163" s="4">
        <v>2</v>
      </c>
      <c r="BF163" s="4">
        <v>14</v>
      </c>
      <c r="BG163" s="4">
        <v>7</v>
      </c>
      <c r="BH163" s="4">
        <v>45</v>
      </c>
      <c r="BI163" s="4">
        <v>20</v>
      </c>
      <c r="BJ163" s="4">
        <v>4</v>
      </c>
      <c r="BK163" s="4">
        <v>72</v>
      </c>
    </row>
    <row r="164" spans="1:63" s="1" customFormat="1" ht="9.9" customHeight="1" x14ac:dyDescent="0.2">
      <c r="B164" s="10" t="s">
        <v>72</v>
      </c>
      <c r="C164" s="4">
        <v>7</v>
      </c>
      <c r="D164" s="4">
        <v>45</v>
      </c>
      <c r="E164" s="4">
        <v>12</v>
      </c>
      <c r="F164" s="4">
        <v>9622</v>
      </c>
      <c r="G164" s="4">
        <v>92</v>
      </c>
      <c r="H164" s="4">
        <v>7</v>
      </c>
      <c r="I164" s="4">
        <v>8</v>
      </c>
      <c r="J164" s="4">
        <v>23</v>
      </c>
      <c r="K164" s="4">
        <v>16</v>
      </c>
      <c r="L164" s="4">
        <v>7</v>
      </c>
      <c r="M164" s="4">
        <v>44</v>
      </c>
      <c r="N164" s="4">
        <v>3302</v>
      </c>
      <c r="O164" s="4">
        <v>46</v>
      </c>
      <c r="P164" s="4">
        <v>10</v>
      </c>
      <c r="Q164" s="4">
        <v>1385</v>
      </c>
      <c r="R164" s="4">
        <v>29</v>
      </c>
      <c r="S164" s="4">
        <v>115</v>
      </c>
      <c r="T164" s="4">
        <v>38</v>
      </c>
      <c r="U164" s="4">
        <v>8197</v>
      </c>
      <c r="V164" s="4">
        <v>176</v>
      </c>
      <c r="W164" s="4">
        <v>230</v>
      </c>
      <c r="X164" s="4">
        <v>105</v>
      </c>
      <c r="Y164" s="4">
        <v>295</v>
      </c>
      <c r="Z164" s="4">
        <v>19</v>
      </c>
      <c r="AA164" s="4">
        <v>20</v>
      </c>
      <c r="AB164" s="4">
        <v>1807</v>
      </c>
      <c r="AC164" s="4">
        <v>3</v>
      </c>
      <c r="AD164" s="4">
        <v>133</v>
      </c>
      <c r="AE164" s="4">
        <v>99</v>
      </c>
      <c r="AF164" s="4">
        <v>8514</v>
      </c>
      <c r="AG164" s="4">
        <v>12</v>
      </c>
      <c r="AH164" s="4">
        <v>44</v>
      </c>
      <c r="AI164" s="4">
        <v>235</v>
      </c>
      <c r="AJ164" s="4">
        <v>99</v>
      </c>
      <c r="AK164" s="4">
        <v>41</v>
      </c>
      <c r="AL164" s="4">
        <v>29</v>
      </c>
      <c r="AM164" s="4">
        <v>51</v>
      </c>
      <c r="AN164" s="4">
        <v>271</v>
      </c>
      <c r="AO164" s="4">
        <v>16</v>
      </c>
      <c r="AP164" s="4">
        <v>42</v>
      </c>
      <c r="AQ164" s="4">
        <v>15</v>
      </c>
      <c r="AR164" s="4">
        <v>11</v>
      </c>
      <c r="AS164" s="4">
        <v>3</v>
      </c>
      <c r="AT164" s="4">
        <v>4</v>
      </c>
      <c r="AU164" s="4">
        <v>2</v>
      </c>
      <c r="AV164" s="4">
        <v>15</v>
      </c>
      <c r="AW164" s="4">
        <v>31</v>
      </c>
      <c r="AX164" s="4">
        <v>18</v>
      </c>
      <c r="AY164" s="4">
        <v>6</v>
      </c>
      <c r="AZ164" s="4">
        <v>4</v>
      </c>
      <c r="BA164" s="4">
        <v>3</v>
      </c>
      <c r="BB164" s="4">
        <v>10</v>
      </c>
      <c r="BC164" s="4">
        <v>6</v>
      </c>
      <c r="BD164" s="4">
        <v>9</v>
      </c>
      <c r="BE164" s="4">
        <v>5</v>
      </c>
      <c r="BF164" s="4">
        <v>0</v>
      </c>
      <c r="BG164" s="4">
        <v>3</v>
      </c>
      <c r="BH164" s="4">
        <v>45</v>
      </c>
      <c r="BI164" s="4">
        <v>22</v>
      </c>
      <c r="BJ164" s="4">
        <v>8</v>
      </c>
      <c r="BK164" s="4">
        <v>66</v>
      </c>
    </row>
    <row r="165" spans="1:63" s="1" customFormat="1" ht="9.9" customHeight="1" x14ac:dyDescent="0.2">
      <c r="A165" s="6" t="s">
        <v>17</v>
      </c>
      <c r="B165" s="10"/>
      <c r="C165" s="4">
        <v>20</v>
      </c>
      <c r="D165" s="4">
        <v>165</v>
      </c>
      <c r="E165" s="4">
        <v>65</v>
      </c>
      <c r="F165" s="4">
        <v>26730</v>
      </c>
      <c r="G165" s="4">
        <v>227</v>
      </c>
      <c r="H165" s="4">
        <v>18</v>
      </c>
      <c r="I165" s="4">
        <v>21</v>
      </c>
      <c r="J165" s="4">
        <v>44</v>
      </c>
      <c r="K165" s="4">
        <v>40</v>
      </c>
      <c r="L165" s="4">
        <v>22</v>
      </c>
      <c r="M165" s="4">
        <v>128</v>
      </c>
      <c r="N165" s="4">
        <v>6471</v>
      </c>
      <c r="O165" s="4">
        <v>97</v>
      </c>
      <c r="P165" s="4">
        <v>17</v>
      </c>
      <c r="Q165" s="4">
        <v>4187</v>
      </c>
      <c r="R165" s="4">
        <v>86</v>
      </c>
      <c r="S165" s="4">
        <v>494</v>
      </c>
      <c r="T165" s="4">
        <v>80</v>
      </c>
      <c r="U165" s="4">
        <v>22772</v>
      </c>
      <c r="V165" s="4">
        <v>525</v>
      </c>
      <c r="W165" s="4">
        <v>578</v>
      </c>
      <c r="X165" s="4">
        <v>300</v>
      </c>
      <c r="Y165" s="4">
        <v>739</v>
      </c>
      <c r="Z165" s="4">
        <v>55</v>
      </c>
      <c r="AA165" s="4">
        <v>49</v>
      </c>
      <c r="AB165" s="4">
        <v>4193</v>
      </c>
      <c r="AC165" s="4">
        <v>17</v>
      </c>
      <c r="AD165" s="4">
        <v>394</v>
      </c>
      <c r="AE165" s="4">
        <v>217</v>
      </c>
      <c r="AF165" s="4">
        <v>20398</v>
      </c>
      <c r="AG165" s="4">
        <v>22</v>
      </c>
      <c r="AH165" s="4">
        <v>86</v>
      </c>
      <c r="AI165" s="4">
        <v>358</v>
      </c>
      <c r="AJ165" s="4">
        <v>181</v>
      </c>
      <c r="AK165" s="4">
        <v>68</v>
      </c>
      <c r="AL165" s="4">
        <v>55</v>
      </c>
      <c r="AM165" s="4">
        <v>110</v>
      </c>
      <c r="AN165" s="4">
        <v>645</v>
      </c>
      <c r="AO165" s="4">
        <v>36</v>
      </c>
      <c r="AP165" s="4">
        <v>87</v>
      </c>
      <c r="AQ165" s="4">
        <v>43</v>
      </c>
      <c r="AR165" s="4">
        <v>21</v>
      </c>
      <c r="AS165" s="4">
        <v>6</v>
      </c>
      <c r="AT165" s="4">
        <v>6</v>
      </c>
      <c r="AU165" s="4">
        <v>9</v>
      </c>
      <c r="AV165" s="4">
        <v>28</v>
      </c>
      <c r="AW165" s="4">
        <v>75</v>
      </c>
      <c r="AX165" s="4">
        <v>36</v>
      </c>
      <c r="AY165" s="4">
        <v>10</v>
      </c>
      <c r="AZ165" s="4">
        <v>11</v>
      </c>
      <c r="BA165" s="4">
        <v>11</v>
      </c>
      <c r="BB165" s="4">
        <v>18</v>
      </c>
      <c r="BC165" s="4">
        <v>17</v>
      </c>
      <c r="BD165" s="4">
        <v>17</v>
      </c>
      <c r="BE165" s="4">
        <v>7</v>
      </c>
      <c r="BF165" s="4">
        <v>14</v>
      </c>
      <c r="BG165" s="4">
        <v>10</v>
      </c>
      <c r="BH165" s="4">
        <v>90</v>
      </c>
      <c r="BI165" s="4">
        <v>42</v>
      </c>
      <c r="BJ165" s="4">
        <v>12</v>
      </c>
      <c r="BK165" s="4">
        <v>138</v>
      </c>
    </row>
    <row r="166" spans="1:63" s="7" customFormat="1" ht="9.9" customHeight="1" x14ac:dyDescent="0.2">
      <c r="B166" s="11" t="s">
        <v>18</v>
      </c>
      <c r="C166" s="8">
        <f t="shared" ref="C166:AH166" si="46">C165/ 91563</f>
        <v>2.184288413442111E-4</v>
      </c>
      <c r="D166" s="8">
        <f t="shared" si="46"/>
        <v>1.8020379410897415E-3</v>
      </c>
      <c r="E166" s="8">
        <f t="shared" si="46"/>
        <v>7.0989373436868605E-4</v>
      </c>
      <c r="F166" s="8">
        <f t="shared" si="46"/>
        <v>0.29193014645653814</v>
      </c>
      <c r="G166" s="8">
        <f t="shared" si="46"/>
        <v>2.4791673492567958E-3</v>
      </c>
      <c r="H166" s="8">
        <f t="shared" si="46"/>
        <v>1.9658595720978999E-4</v>
      </c>
      <c r="I166" s="8">
        <f t="shared" si="46"/>
        <v>2.2935028341142166E-4</v>
      </c>
      <c r="J166" s="8">
        <f t="shared" si="46"/>
        <v>4.8054345095726442E-4</v>
      </c>
      <c r="K166" s="8">
        <f t="shared" si="46"/>
        <v>4.368576826884222E-4</v>
      </c>
      <c r="L166" s="8">
        <f t="shared" si="46"/>
        <v>2.4027172547863221E-4</v>
      </c>
      <c r="M166" s="8">
        <f t="shared" si="46"/>
        <v>1.397944584602951E-3</v>
      </c>
      <c r="N166" s="8">
        <f t="shared" si="46"/>
        <v>7.0672651616919505E-2</v>
      </c>
      <c r="O166" s="8">
        <f t="shared" si="46"/>
        <v>1.0593798805194237E-3</v>
      </c>
      <c r="P166" s="8">
        <f t="shared" si="46"/>
        <v>1.8566451514257944E-4</v>
      </c>
      <c r="Q166" s="8">
        <f t="shared" si="46"/>
        <v>4.5728077935410588E-2</v>
      </c>
      <c r="R166" s="8">
        <f t="shared" si="46"/>
        <v>9.3924401778010768E-4</v>
      </c>
      <c r="S166" s="8">
        <f t="shared" si="46"/>
        <v>5.3951923812020136E-3</v>
      </c>
      <c r="T166" s="8">
        <f t="shared" si="46"/>
        <v>8.737153653768444E-4</v>
      </c>
      <c r="U166" s="8">
        <f t="shared" si="46"/>
        <v>0.24870307875451875</v>
      </c>
      <c r="V166" s="8">
        <f t="shared" si="46"/>
        <v>5.7337570852855407E-3</v>
      </c>
      <c r="W166" s="8">
        <f t="shared" si="46"/>
        <v>6.3125935148477001E-3</v>
      </c>
      <c r="X166" s="8">
        <f t="shared" si="46"/>
        <v>3.2764326201631662E-3</v>
      </c>
      <c r="Y166" s="8">
        <f t="shared" si="46"/>
        <v>8.0709456876686004E-3</v>
      </c>
      <c r="Z166" s="8">
        <f t="shared" si="46"/>
        <v>6.0067931369658044E-4</v>
      </c>
      <c r="AA166" s="8">
        <f t="shared" si="46"/>
        <v>5.3515066129331717E-4</v>
      </c>
      <c r="AB166" s="8">
        <f t="shared" si="46"/>
        <v>4.5793606587813854E-2</v>
      </c>
      <c r="AC166" s="8">
        <f t="shared" si="46"/>
        <v>1.8566451514257944E-4</v>
      </c>
      <c r="AD166" s="8">
        <f t="shared" si="46"/>
        <v>4.3030481744809586E-3</v>
      </c>
      <c r="AE166" s="8">
        <f t="shared" si="46"/>
        <v>2.3699529285846903E-3</v>
      </c>
      <c r="AF166" s="8">
        <f t="shared" si="46"/>
        <v>0.2227755752869609</v>
      </c>
      <c r="AG166" s="8">
        <f t="shared" si="46"/>
        <v>2.4027172547863221E-4</v>
      </c>
      <c r="AH166" s="8">
        <f t="shared" si="46"/>
        <v>9.3924401778010768E-4</v>
      </c>
      <c r="AI166" s="8">
        <f t="shared" ref="AI166:BK166" si="47">AI165/ 91563</f>
        <v>3.9098762600613783E-3</v>
      </c>
      <c r="AJ166" s="8">
        <f t="shared" si="47"/>
        <v>1.9767810141651104E-3</v>
      </c>
      <c r="AK166" s="8">
        <f t="shared" si="47"/>
        <v>7.4265806057031774E-4</v>
      </c>
      <c r="AL166" s="8">
        <f t="shared" si="47"/>
        <v>6.0067931369658044E-4</v>
      </c>
      <c r="AM166" s="8">
        <f t="shared" si="47"/>
        <v>1.2013586273931609E-3</v>
      </c>
      <c r="AN166" s="8">
        <f t="shared" si="47"/>
        <v>7.0443301333508075E-3</v>
      </c>
      <c r="AO166" s="8">
        <f t="shared" si="47"/>
        <v>3.9317191441957998E-4</v>
      </c>
      <c r="AP166" s="8">
        <f t="shared" si="47"/>
        <v>9.501654598473182E-4</v>
      </c>
      <c r="AQ166" s="8">
        <f t="shared" si="47"/>
        <v>4.6962200889005384E-4</v>
      </c>
      <c r="AR166" s="8">
        <f t="shared" si="47"/>
        <v>2.2935028341142166E-4</v>
      </c>
      <c r="AS166" s="8">
        <f t="shared" si="47"/>
        <v>6.552865240326333E-5</v>
      </c>
      <c r="AT166" s="8">
        <f t="shared" si="47"/>
        <v>6.552865240326333E-5</v>
      </c>
      <c r="AU166" s="8">
        <f t="shared" si="47"/>
        <v>9.8292978604894995E-5</v>
      </c>
      <c r="AV166" s="8">
        <f t="shared" si="47"/>
        <v>3.0580037788189554E-4</v>
      </c>
      <c r="AW166" s="8">
        <f t="shared" si="47"/>
        <v>8.1910815504079154E-4</v>
      </c>
      <c r="AX166" s="8">
        <f t="shared" si="47"/>
        <v>3.9317191441957998E-4</v>
      </c>
      <c r="AY166" s="8">
        <f t="shared" si="47"/>
        <v>1.0921442067210555E-4</v>
      </c>
      <c r="AZ166" s="8">
        <f t="shared" si="47"/>
        <v>1.2013586273931611E-4</v>
      </c>
      <c r="BA166" s="8">
        <f t="shared" si="47"/>
        <v>1.2013586273931611E-4</v>
      </c>
      <c r="BB166" s="8">
        <f t="shared" si="47"/>
        <v>1.9658595720978999E-4</v>
      </c>
      <c r="BC166" s="8">
        <f t="shared" si="47"/>
        <v>1.8566451514257944E-4</v>
      </c>
      <c r="BD166" s="8">
        <f t="shared" si="47"/>
        <v>1.8566451514257944E-4</v>
      </c>
      <c r="BE166" s="8">
        <f t="shared" si="47"/>
        <v>7.6450094470473885E-5</v>
      </c>
      <c r="BF166" s="8">
        <f t="shared" si="47"/>
        <v>1.5290018894094777E-4</v>
      </c>
      <c r="BG166" s="8">
        <f t="shared" si="47"/>
        <v>1.0921442067210555E-4</v>
      </c>
      <c r="BH166" s="8">
        <f t="shared" si="47"/>
        <v>9.829297860489499E-4</v>
      </c>
      <c r="BI166" s="8">
        <f t="shared" si="47"/>
        <v>4.5870056682284331E-4</v>
      </c>
      <c r="BJ166" s="8">
        <f t="shared" si="47"/>
        <v>1.3105730480652666E-4</v>
      </c>
      <c r="BK166" s="8">
        <f t="shared" si="47"/>
        <v>1.5071590052750565E-3</v>
      </c>
    </row>
    <row r="167" spans="1:63" s="1" customFormat="1" ht="5.0999999999999996" customHeight="1" x14ac:dyDescent="0.2">
      <c r="B167" s="1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</row>
    <row r="168" spans="1:63" s="1" customFormat="1" ht="9.9" customHeight="1" x14ac:dyDescent="0.2">
      <c r="A168" s="3" t="s">
        <v>74</v>
      </c>
      <c r="B168" s="1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</row>
    <row r="169" spans="1:63" s="1" customFormat="1" ht="9.9" customHeight="1" x14ac:dyDescent="0.2">
      <c r="B169" s="10" t="s">
        <v>72</v>
      </c>
      <c r="C169" s="4">
        <v>27</v>
      </c>
      <c r="D169" s="4">
        <v>90</v>
      </c>
      <c r="E169" s="4">
        <v>40</v>
      </c>
      <c r="F169" s="4">
        <v>27894</v>
      </c>
      <c r="G169" s="4">
        <v>274</v>
      </c>
      <c r="H169" s="4">
        <v>32</v>
      </c>
      <c r="I169" s="4">
        <v>17</v>
      </c>
      <c r="J169" s="4">
        <v>49</v>
      </c>
      <c r="K169" s="4">
        <v>36</v>
      </c>
      <c r="L169" s="4">
        <v>14</v>
      </c>
      <c r="M169" s="4">
        <v>73</v>
      </c>
      <c r="N169" s="4">
        <v>8219</v>
      </c>
      <c r="O169" s="4">
        <v>103</v>
      </c>
      <c r="P169" s="4">
        <v>21</v>
      </c>
      <c r="Q169" s="4">
        <v>3260</v>
      </c>
      <c r="R169" s="4">
        <v>36</v>
      </c>
      <c r="S169" s="4">
        <v>129</v>
      </c>
      <c r="T169" s="4">
        <v>39</v>
      </c>
      <c r="U169" s="4">
        <v>19135</v>
      </c>
      <c r="V169" s="4">
        <v>316</v>
      </c>
      <c r="W169" s="4">
        <v>443</v>
      </c>
      <c r="X169" s="4">
        <v>382</v>
      </c>
      <c r="Y169" s="4">
        <v>411</v>
      </c>
      <c r="Z169" s="4">
        <v>60</v>
      </c>
      <c r="AA169" s="4">
        <v>42</v>
      </c>
      <c r="AB169" s="4">
        <v>4417</v>
      </c>
      <c r="AC169" s="4">
        <v>11</v>
      </c>
      <c r="AD169" s="4">
        <v>235</v>
      </c>
      <c r="AE169" s="4">
        <v>318</v>
      </c>
      <c r="AF169" s="4">
        <v>16611</v>
      </c>
      <c r="AG169" s="4">
        <v>21</v>
      </c>
      <c r="AH169" s="4">
        <v>102</v>
      </c>
      <c r="AI169" s="4">
        <v>469</v>
      </c>
      <c r="AJ169" s="4">
        <v>156</v>
      </c>
      <c r="AK169" s="4">
        <v>121</v>
      </c>
      <c r="AL169" s="4">
        <v>55</v>
      </c>
      <c r="AM169" s="4">
        <v>78</v>
      </c>
      <c r="AN169" s="4">
        <v>610</v>
      </c>
      <c r="AO169" s="4">
        <v>48</v>
      </c>
      <c r="AP169" s="4">
        <v>55</v>
      </c>
      <c r="AQ169" s="4">
        <v>40</v>
      </c>
      <c r="AR169" s="4">
        <v>21</v>
      </c>
      <c r="AS169" s="4">
        <v>4</v>
      </c>
      <c r="AT169" s="4">
        <v>5</v>
      </c>
      <c r="AU169" s="4">
        <v>8</v>
      </c>
      <c r="AV169" s="4">
        <v>16</v>
      </c>
      <c r="AW169" s="4">
        <v>74</v>
      </c>
      <c r="AX169" s="4">
        <v>67</v>
      </c>
      <c r="AY169" s="4">
        <v>10</v>
      </c>
      <c r="AZ169" s="4">
        <v>7</v>
      </c>
      <c r="BA169" s="4">
        <v>6</v>
      </c>
      <c r="BB169" s="4">
        <v>19</v>
      </c>
      <c r="BC169" s="4">
        <v>11</v>
      </c>
      <c r="BD169" s="4">
        <v>14</v>
      </c>
      <c r="BE169" s="4">
        <v>18</v>
      </c>
      <c r="BF169" s="4">
        <v>23</v>
      </c>
      <c r="BG169" s="4">
        <v>13</v>
      </c>
      <c r="BH169" s="4">
        <v>49</v>
      </c>
      <c r="BI169" s="4">
        <v>54</v>
      </c>
      <c r="BJ169" s="4">
        <v>14</v>
      </c>
      <c r="BK169" s="4">
        <v>69</v>
      </c>
    </row>
    <row r="170" spans="1:63" s="1" customFormat="1" ht="9.9" customHeight="1" x14ac:dyDescent="0.2">
      <c r="A170" s="6" t="s">
        <v>17</v>
      </c>
      <c r="B170" s="10"/>
      <c r="C170" s="4">
        <v>27</v>
      </c>
      <c r="D170" s="4">
        <v>90</v>
      </c>
      <c r="E170" s="4">
        <v>40</v>
      </c>
      <c r="F170" s="4">
        <v>27894</v>
      </c>
      <c r="G170" s="4">
        <v>274</v>
      </c>
      <c r="H170" s="4">
        <v>32</v>
      </c>
      <c r="I170" s="4">
        <v>17</v>
      </c>
      <c r="J170" s="4">
        <v>49</v>
      </c>
      <c r="K170" s="4">
        <v>36</v>
      </c>
      <c r="L170" s="4">
        <v>14</v>
      </c>
      <c r="M170" s="4">
        <v>73</v>
      </c>
      <c r="N170" s="4">
        <v>8219</v>
      </c>
      <c r="O170" s="4">
        <v>103</v>
      </c>
      <c r="P170" s="4">
        <v>21</v>
      </c>
      <c r="Q170" s="4">
        <v>3260</v>
      </c>
      <c r="R170" s="4">
        <v>36</v>
      </c>
      <c r="S170" s="4">
        <v>129</v>
      </c>
      <c r="T170" s="4">
        <v>39</v>
      </c>
      <c r="U170" s="4">
        <v>19135</v>
      </c>
      <c r="V170" s="4">
        <v>316</v>
      </c>
      <c r="W170" s="4">
        <v>443</v>
      </c>
      <c r="X170" s="4">
        <v>382</v>
      </c>
      <c r="Y170" s="4">
        <v>411</v>
      </c>
      <c r="Z170" s="4">
        <v>60</v>
      </c>
      <c r="AA170" s="4">
        <v>42</v>
      </c>
      <c r="AB170" s="4">
        <v>4417</v>
      </c>
      <c r="AC170" s="4">
        <v>11</v>
      </c>
      <c r="AD170" s="4">
        <v>235</v>
      </c>
      <c r="AE170" s="4">
        <v>318</v>
      </c>
      <c r="AF170" s="4">
        <v>16611</v>
      </c>
      <c r="AG170" s="4">
        <v>21</v>
      </c>
      <c r="AH170" s="4">
        <v>102</v>
      </c>
      <c r="AI170" s="4">
        <v>469</v>
      </c>
      <c r="AJ170" s="4">
        <v>156</v>
      </c>
      <c r="AK170" s="4">
        <v>121</v>
      </c>
      <c r="AL170" s="4">
        <v>55</v>
      </c>
      <c r="AM170" s="4">
        <v>78</v>
      </c>
      <c r="AN170" s="4">
        <v>610</v>
      </c>
      <c r="AO170" s="4">
        <v>48</v>
      </c>
      <c r="AP170" s="4">
        <v>55</v>
      </c>
      <c r="AQ170" s="4">
        <v>40</v>
      </c>
      <c r="AR170" s="4">
        <v>21</v>
      </c>
      <c r="AS170" s="4">
        <v>4</v>
      </c>
      <c r="AT170" s="4">
        <v>5</v>
      </c>
      <c r="AU170" s="4">
        <v>8</v>
      </c>
      <c r="AV170" s="4">
        <v>16</v>
      </c>
      <c r="AW170" s="4">
        <v>74</v>
      </c>
      <c r="AX170" s="4">
        <v>67</v>
      </c>
      <c r="AY170" s="4">
        <v>10</v>
      </c>
      <c r="AZ170" s="4">
        <v>7</v>
      </c>
      <c r="BA170" s="4">
        <v>6</v>
      </c>
      <c r="BB170" s="4">
        <v>19</v>
      </c>
      <c r="BC170" s="4">
        <v>11</v>
      </c>
      <c r="BD170" s="4">
        <v>14</v>
      </c>
      <c r="BE170" s="4">
        <v>18</v>
      </c>
      <c r="BF170" s="4">
        <v>23</v>
      </c>
      <c r="BG170" s="4">
        <v>13</v>
      </c>
      <c r="BH170" s="4">
        <v>49</v>
      </c>
      <c r="BI170" s="4">
        <v>54</v>
      </c>
      <c r="BJ170" s="4">
        <v>14</v>
      </c>
      <c r="BK170" s="4">
        <v>69</v>
      </c>
    </row>
    <row r="171" spans="1:63" s="7" customFormat="1" ht="9.9" customHeight="1" x14ac:dyDescent="0.2">
      <c r="B171" s="11" t="s">
        <v>18</v>
      </c>
      <c r="C171" s="8">
        <f t="shared" ref="C171:AH171" si="48">C170/ 84991</f>
        <v>3.1768069560306385E-4</v>
      </c>
      <c r="D171" s="8">
        <f t="shared" si="48"/>
        <v>1.0589356520102127E-3</v>
      </c>
      <c r="E171" s="8">
        <f t="shared" si="48"/>
        <v>4.7063806756009462E-4</v>
      </c>
      <c r="F171" s="8">
        <f t="shared" si="48"/>
        <v>0.32819945641303194</v>
      </c>
      <c r="G171" s="8">
        <f t="shared" si="48"/>
        <v>3.2238707627866479E-3</v>
      </c>
      <c r="H171" s="8">
        <f t="shared" si="48"/>
        <v>3.7651045404807565E-4</v>
      </c>
      <c r="I171" s="8">
        <f t="shared" si="48"/>
        <v>2.000211787130402E-4</v>
      </c>
      <c r="J171" s="8">
        <f t="shared" si="48"/>
        <v>5.7653163276111588E-4</v>
      </c>
      <c r="K171" s="8">
        <f t="shared" si="48"/>
        <v>4.2357426080408516E-4</v>
      </c>
      <c r="L171" s="8">
        <f t="shared" si="48"/>
        <v>1.647233236460331E-4</v>
      </c>
      <c r="M171" s="8">
        <f t="shared" si="48"/>
        <v>8.5891447329717262E-4</v>
      </c>
      <c r="N171" s="8">
        <f t="shared" si="48"/>
        <v>9.6704356931910443E-2</v>
      </c>
      <c r="O171" s="8">
        <f t="shared" si="48"/>
        <v>1.2118930239672437E-3</v>
      </c>
      <c r="P171" s="8">
        <f t="shared" si="48"/>
        <v>2.4708498546904969E-4</v>
      </c>
      <c r="Q171" s="8">
        <f t="shared" si="48"/>
        <v>3.8357002506147708E-2</v>
      </c>
      <c r="R171" s="8">
        <f t="shared" si="48"/>
        <v>4.2357426080408516E-4</v>
      </c>
      <c r="S171" s="8">
        <f t="shared" si="48"/>
        <v>1.5178077678813051E-3</v>
      </c>
      <c r="T171" s="8">
        <f t="shared" si="48"/>
        <v>4.5887211587109221E-4</v>
      </c>
      <c r="U171" s="8">
        <f t="shared" si="48"/>
        <v>0.22514148556906025</v>
      </c>
      <c r="V171" s="8">
        <f t="shared" si="48"/>
        <v>3.7180407337247473E-3</v>
      </c>
      <c r="W171" s="8">
        <f t="shared" si="48"/>
        <v>5.2123165982280477E-3</v>
      </c>
      <c r="X171" s="8">
        <f t="shared" si="48"/>
        <v>4.4945935451989032E-3</v>
      </c>
      <c r="Y171" s="8">
        <f t="shared" si="48"/>
        <v>4.8358061441799716E-3</v>
      </c>
      <c r="Z171" s="8">
        <f t="shared" si="48"/>
        <v>7.059571013401419E-4</v>
      </c>
      <c r="AA171" s="8">
        <f t="shared" si="48"/>
        <v>4.9416997093809938E-4</v>
      </c>
      <c r="AB171" s="8">
        <f t="shared" si="48"/>
        <v>5.1970208610323448E-2</v>
      </c>
      <c r="AC171" s="8">
        <f t="shared" si="48"/>
        <v>1.2942546857902602E-4</v>
      </c>
      <c r="AD171" s="8">
        <f t="shared" si="48"/>
        <v>2.7649986469155557E-3</v>
      </c>
      <c r="AE171" s="8">
        <f t="shared" si="48"/>
        <v>3.7415726371027519E-3</v>
      </c>
      <c r="AF171" s="8">
        <f t="shared" si="48"/>
        <v>0.19544422350601828</v>
      </c>
      <c r="AG171" s="8">
        <f t="shared" si="48"/>
        <v>2.4708498546904969E-4</v>
      </c>
      <c r="AH171" s="8">
        <f t="shared" si="48"/>
        <v>1.2001270722782412E-3</v>
      </c>
      <c r="AI171" s="8">
        <f t="shared" ref="AI171:BK171" si="49">AI170/ 84991</f>
        <v>5.5182313421421091E-3</v>
      </c>
      <c r="AJ171" s="8">
        <f t="shared" si="49"/>
        <v>1.8354884634843689E-3</v>
      </c>
      <c r="AK171" s="8">
        <f t="shared" si="49"/>
        <v>1.4236801543692861E-3</v>
      </c>
      <c r="AL171" s="8">
        <f t="shared" si="49"/>
        <v>6.471273428951301E-4</v>
      </c>
      <c r="AM171" s="8">
        <f t="shared" si="49"/>
        <v>9.1774423174218443E-4</v>
      </c>
      <c r="AN171" s="8">
        <f t="shared" si="49"/>
        <v>7.1772305302914424E-3</v>
      </c>
      <c r="AO171" s="8">
        <f t="shared" si="49"/>
        <v>5.6476568107211348E-4</v>
      </c>
      <c r="AP171" s="8">
        <f t="shared" si="49"/>
        <v>6.471273428951301E-4</v>
      </c>
      <c r="AQ171" s="8">
        <f t="shared" si="49"/>
        <v>4.7063806756009462E-4</v>
      </c>
      <c r="AR171" s="8">
        <f t="shared" si="49"/>
        <v>2.4708498546904969E-4</v>
      </c>
      <c r="AS171" s="8">
        <f t="shared" si="49"/>
        <v>4.7063806756009457E-5</v>
      </c>
      <c r="AT171" s="8">
        <f t="shared" si="49"/>
        <v>5.8829758445011827E-5</v>
      </c>
      <c r="AU171" s="8">
        <f t="shared" si="49"/>
        <v>9.4127613512018913E-5</v>
      </c>
      <c r="AV171" s="8">
        <f t="shared" si="49"/>
        <v>1.8825522702403783E-4</v>
      </c>
      <c r="AW171" s="8">
        <f t="shared" si="49"/>
        <v>8.7068042498617503E-4</v>
      </c>
      <c r="AX171" s="8">
        <f t="shared" si="49"/>
        <v>7.8831876316315841E-4</v>
      </c>
      <c r="AY171" s="8">
        <f t="shared" si="49"/>
        <v>1.1765951689002365E-4</v>
      </c>
      <c r="AZ171" s="8">
        <f t="shared" si="49"/>
        <v>8.2361661823016549E-5</v>
      </c>
      <c r="BA171" s="8">
        <f t="shared" si="49"/>
        <v>7.0595710134014185E-5</v>
      </c>
      <c r="BB171" s="8">
        <f t="shared" si="49"/>
        <v>2.2355308209104493E-4</v>
      </c>
      <c r="BC171" s="8">
        <f t="shared" si="49"/>
        <v>1.2942546857902602E-4</v>
      </c>
      <c r="BD171" s="8">
        <f t="shared" si="49"/>
        <v>1.647233236460331E-4</v>
      </c>
      <c r="BE171" s="8">
        <f t="shared" si="49"/>
        <v>2.1178713040204258E-4</v>
      </c>
      <c r="BF171" s="8">
        <f t="shared" si="49"/>
        <v>2.7061688884705439E-4</v>
      </c>
      <c r="BG171" s="8">
        <f t="shared" si="49"/>
        <v>1.5295737195703075E-4</v>
      </c>
      <c r="BH171" s="8">
        <f t="shared" si="49"/>
        <v>5.7653163276111588E-4</v>
      </c>
      <c r="BI171" s="8">
        <f t="shared" si="49"/>
        <v>6.3536139120612769E-4</v>
      </c>
      <c r="BJ171" s="8">
        <f t="shared" si="49"/>
        <v>1.647233236460331E-4</v>
      </c>
      <c r="BK171" s="8">
        <f t="shared" si="49"/>
        <v>8.1185066654116322E-4</v>
      </c>
    </row>
    <row r="172" spans="1:63" s="1" customFormat="1" ht="5.0999999999999996" customHeight="1" x14ac:dyDescent="0.2">
      <c r="B172" s="1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</row>
    <row r="173" spans="1:63" s="1" customFormat="1" ht="9.9" customHeight="1" x14ac:dyDescent="0.2">
      <c r="A173" s="3" t="s">
        <v>75</v>
      </c>
      <c r="B173" s="1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</row>
    <row r="174" spans="1:63" s="1" customFormat="1" ht="9.9" customHeight="1" x14ac:dyDescent="0.2">
      <c r="B174" s="10" t="s">
        <v>72</v>
      </c>
      <c r="C174" s="4">
        <v>31</v>
      </c>
      <c r="D174" s="4">
        <v>91</v>
      </c>
      <c r="E174" s="4">
        <v>21</v>
      </c>
      <c r="F174" s="4">
        <v>28048</v>
      </c>
      <c r="G174" s="4">
        <v>223</v>
      </c>
      <c r="H174" s="4">
        <v>14</v>
      </c>
      <c r="I174" s="4">
        <v>29</v>
      </c>
      <c r="J174" s="4">
        <v>43</v>
      </c>
      <c r="K174" s="4">
        <v>40</v>
      </c>
      <c r="L174" s="4">
        <v>13</v>
      </c>
      <c r="M174" s="4">
        <v>112</v>
      </c>
      <c r="N174" s="4">
        <v>6309</v>
      </c>
      <c r="O174" s="4">
        <v>69</v>
      </c>
      <c r="P174" s="4">
        <v>16</v>
      </c>
      <c r="Q174" s="4">
        <v>4793</v>
      </c>
      <c r="R174" s="4">
        <v>44</v>
      </c>
      <c r="S174" s="4">
        <v>197</v>
      </c>
      <c r="T174" s="4">
        <v>56</v>
      </c>
      <c r="U174" s="4">
        <v>24306</v>
      </c>
      <c r="V174" s="4">
        <v>251</v>
      </c>
      <c r="W174" s="4">
        <v>464</v>
      </c>
      <c r="X174" s="4">
        <v>226</v>
      </c>
      <c r="Y174" s="4">
        <v>564</v>
      </c>
      <c r="Z174" s="4">
        <v>86</v>
      </c>
      <c r="AA174" s="4">
        <v>15</v>
      </c>
      <c r="AB174" s="4">
        <v>3146</v>
      </c>
      <c r="AC174" s="4">
        <v>14</v>
      </c>
      <c r="AD174" s="4">
        <v>152</v>
      </c>
      <c r="AE174" s="4">
        <v>201</v>
      </c>
      <c r="AF174" s="4">
        <v>16758</v>
      </c>
      <c r="AG174" s="4">
        <v>17</v>
      </c>
      <c r="AH174" s="4">
        <v>52</v>
      </c>
      <c r="AI174" s="4">
        <v>231</v>
      </c>
      <c r="AJ174" s="4">
        <v>130</v>
      </c>
      <c r="AK174" s="4">
        <v>45</v>
      </c>
      <c r="AL174" s="4">
        <v>20</v>
      </c>
      <c r="AM174" s="4">
        <v>90</v>
      </c>
      <c r="AN174" s="4">
        <v>435</v>
      </c>
      <c r="AO174" s="4">
        <v>45</v>
      </c>
      <c r="AP174" s="4">
        <v>49</v>
      </c>
      <c r="AQ174" s="4">
        <v>52</v>
      </c>
      <c r="AR174" s="4">
        <v>22</v>
      </c>
      <c r="AS174" s="4">
        <v>4</v>
      </c>
      <c r="AT174" s="4">
        <v>2</v>
      </c>
      <c r="AU174" s="4">
        <v>14</v>
      </c>
      <c r="AV174" s="4">
        <v>15</v>
      </c>
      <c r="AW174" s="4">
        <v>58</v>
      </c>
      <c r="AX174" s="4">
        <v>21</v>
      </c>
      <c r="AY174" s="4">
        <v>5</v>
      </c>
      <c r="AZ174" s="4">
        <v>12</v>
      </c>
      <c r="BA174" s="4">
        <v>18</v>
      </c>
      <c r="BB174" s="4">
        <v>21</v>
      </c>
      <c r="BC174" s="4">
        <v>12</v>
      </c>
      <c r="BD174" s="4">
        <v>17</v>
      </c>
      <c r="BE174" s="4">
        <v>8</v>
      </c>
      <c r="BF174" s="4">
        <v>28</v>
      </c>
      <c r="BG174" s="4">
        <v>8</v>
      </c>
      <c r="BH174" s="4">
        <v>42</v>
      </c>
      <c r="BI174" s="4">
        <v>30</v>
      </c>
      <c r="BJ174" s="4">
        <v>8</v>
      </c>
      <c r="BK174" s="4">
        <v>89</v>
      </c>
    </row>
    <row r="175" spans="1:63" s="1" customFormat="1" ht="9.9" customHeight="1" x14ac:dyDescent="0.2">
      <c r="A175" s="6" t="s">
        <v>17</v>
      </c>
      <c r="B175" s="10"/>
      <c r="C175" s="4">
        <v>31</v>
      </c>
      <c r="D175" s="4">
        <v>91</v>
      </c>
      <c r="E175" s="4">
        <v>21</v>
      </c>
      <c r="F175" s="4">
        <v>28048</v>
      </c>
      <c r="G175" s="4">
        <v>223</v>
      </c>
      <c r="H175" s="4">
        <v>14</v>
      </c>
      <c r="I175" s="4">
        <v>29</v>
      </c>
      <c r="J175" s="4">
        <v>43</v>
      </c>
      <c r="K175" s="4">
        <v>40</v>
      </c>
      <c r="L175" s="4">
        <v>13</v>
      </c>
      <c r="M175" s="4">
        <v>112</v>
      </c>
      <c r="N175" s="4">
        <v>6309</v>
      </c>
      <c r="O175" s="4">
        <v>69</v>
      </c>
      <c r="P175" s="4">
        <v>16</v>
      </c>
      <c r="Q175" s="4">
        <v>4793</v>
      </c>
      <c r="R175" s="4">
        <v>44</v>
      </c>
      <c r="S175" s="4">
        <v>197</v>
      </c>
      <c r="T175" s="4">
        <v>56</v>
      </c>
      <c r="U175" s="4">
        <v>24306</v>
      </c>
      <c r="V175" s="4">
        <v>251</v>
      </c>
      <c r="W175" s="4">
        <v>464</v>
      </c>
      <c r="X175" s="4">
        <v>226</v>
      </c>
      <c r="Y175" s="4">
        <v>564</v>
      </c>
      <c r="Z175" s="4">
        <v>86</v>
      </c>
      <c r="AA175" s="4">
        <v>15</v>
      </c>
      <c r="AB175" s="4">
        <v>3146</v>
      </c>
      <c r="AC175" s="4">
        <v>14</v>
      </c>
      <c r="AD175" s="4">
        <v>152</v>
      </c>
      <c r="AE175" s="4">
        <v>201</v>
      </c>
      <c r="AF175" s="4">
        <v>16758</v>
      </c>
      <c r="AG175" s="4">
        <v>17</v>
      </c>
      <c r="AH175" s="4">
        <v>52</v>
      </c>
      <c r="AI175" s="4">
        <v>231</v>
      </c>
      <c r="AJ175" s="4">
        <v>130</v>
      </c>
      <c r="AK175" s="4">
        <v>45</v>
      </c>
      <c r="AL175" s="4">
        <v>20</v>
      </c>
      <c r="AM175" s="4">
        <v>90</v>
      </c>
      <c r="AN175" s="4">
        <v>435</v>
      </c>
      <c r="AO175" s="4">
        <v>45</v>
      </c>
      <c r="AP175" s="4">
        <v>49</v>
      </c>
      <c r="AQ175" s="4">
        <v>52</v>
      </c>
      <c r="AR175" s="4">
        <v>22</v>
      </c>
      <c r="AS175" s="4">
        <v>4</v>
      </c>
      <c r="AT175" s="4">
        <v>2</v>
      </c>
      <c r="AU175" s="4">
        <v>14</v>
      </c>
      <c r="AV175" s="4">
        <v>15</v>
      </c>
      <c r="AW175" s="4">
        <v>58</v>
      </c>
      <c r="AX175" s="4">
        <v>21</v>
      </c>
      <c r="AY175" s="4">
        <v>5</v>
      </c>
      <c r="AZ175" s="4">
        <v>12</v>
      </c>
      <c r="BA175" s="4">
        <v>18</v>
      </c>
      <c r="BB175" s="4">
        <v>21</v>
      </c>
      <c r="BC175" s="4">
        <v>12</v>
      </c>
      <c r="BD175" s="4">
        <v>17</v>
      </c>
      <c r="BE175" s="4">
        <v>8</v>
      </c>
      <c r="BF175" s="4">
        <v>28</v>
      </c>
      <c r="BG175" s="4">
        <v>8</v>
      </c>
      <c r="BH175" s="4">
        <v>42</v>
      </c>
      <c r="BI175" s="4">
        <v>30</v>
      </c>
      <c r="BJ175" s="4">
        <v>8</v>
      </c>
      <c r="BK175" s="4">
        <v>89</v>
      </c>
    </row>
    <row r="176" spans="1:63" s="7" customFormat="1" ht="9.9" customHeight="1" x14ac:dyDescent="0.2">
      <c r="B176" s="11" t="s">
        <v>18</v>
      </c>
      <c r="C176" s="8">
        <f t="shared" ref="C176:AH176" si="50">C175/ 87932</f>
        <v>3.5254514852385934E-4</v>
      </c>
      <c r="D176" s="8">
        <f t="shared" si="50"/>
        <v>1.0348905972797163E-3</v>
      </c>
      <c r="E176" s="8">
        <f t="shared" si="50"/>
        <v>2.3882090706454988E-4</v>
      </c>
      <c r="F176" s="8">
        <f t="shared" si="50"/>
        <v>0.3189737524450712</v>
      </c>
      <c r="G176" s="8">
        <f t="shared" si="50"/>
        <v>2.5360505845426012E-3</v>
      </c>
      <c r="H176" s="8">
        <f t="shared" si="50"/>
        <v>1.5921393804303326E-4</v>
      </c>
      <c r="I176" s="8">
        <f t="shared" si="50"/>
        <v>3.2980030023199746E-4</v>
      </c>
      <c r="J176" s="8">
        <f t="shared" si="50"/>
        <v>4.8901423827503075E-4</v>
      </c>
      <c r="K176" s="8">
        <f t="shared" si="50"/>
        <v>4.5489696583723787E-4</v>
      </c>
      <c r="L176" s="8">
        <f t="shared" si="50"/>
        <v>1.4784151389710232E-4</v>
      </c>
      <c r="M176" s="8">
        <f t="shared" si="50"/>
        <v>1.2737115043442661E-3</v>
      </c>
      <c r="N176" s="8">
        <f t="shared" si="50"/>
        <v>7.1748623936678343E-2</v>
      </c>
      <c r="O176" s="8">
        <f t="shared" si="50"/>
        <v>7.8469726606923533E-4</v>
      </c>
      <c r="P176" s="8">
        <f t="shared" si="50"/>
        <v>1.8195878633489514E-4</v>
      </c>
      <c r="Q176" s="8">
        <f t="shared" si="50"/>
        <v>5.4508028931447031E-2</v>
      </c>
      <c r="R176" s="8">
        <f t="shared" si="50"/>
        <v>5.0038666242096163E-4</v>
      </c>
      <c r="S176" s="8">
        <f t="shared" si="50"/>
        <v>2.2403675567483966E-3</v>
      </c>
      <c r="T176" s="8">
        <f t="shared" si="50"/>
        <v>6.3685575217213304E-4</v>
      </c>
      <c r="U176" s="8">
        <f t="shared" si="50"/>
        <v>0.27641814129099757</v>
      </c>
      <c r="V176" s="8">
        <f t="shared" si="50"/>
        <v>2.8544784606286677E-3</v>
      </c>
      <c r="W176" s="8">
        <f t="shared" si="50"/>
        <v>5.2768048037119594E-3</v>
      </c>
      <c r="X176" s="8">
        <f t="shared" si="50"/>
        <v>2.5701678569803941E-3</v>
      </c>
      <c r="Y176" s="8">
        <f t="shared" si="50"/>
        <v>6.4140472183050537E-3</v>
      </c>
      <c r="Z176" s="8">
        <f t="shared" si="50"/>
        <v>9.7802847655006149E-4</v>
      </c>
      <c r="AA176" s="8">
        <f t="shared" si="50"/>
        <v>1.705863621889642E-4</v>
      </c>
      <c r="AB176" s="8">
        <f t="shared" si="50"/>
        <v>3.5777646363098756E-2</v>
      </c>
      <c r="AC176" s="8">
        <f t="shared" si="50"/>
        <v>1.5921393804303326E-4</v>
      </c>
      <c r="AD176" s="8">
        <f t="shared" si="50"/>
        <v>1.7286084701815039E-3</v>
      </c>
      <c r="AE176" s="8">
        <f t="shared" si="50"/>
        <v>2.2858572533321201E-3</v>
      </c>
      <c r="AF176" s="8">
        <f t="shared" si="50"/>
        <v>0.19057908383751079</v>
      </c>
      <c r="AG176" s="8">
        <f t="shared" si="50"/>
        <v>1.9333121048082608E-4</v>
      </c>
      <c r="AH176" s="8">
        <f t="shared" si="50"/>
        <v>5.9136605558840927E-4</v>
      </c>
      <c r="AI176" s="8">
        <f t="shared" ref="AI176:BK176" si="51">AI175/ 87932</f>
        <v>2.6270299777100487E-3</v>
      </c>
      <c r="AJ176" s="8">
        <f t="shared" si="51"/>
        <v>1.4784151389710231E-3</v>
      </c>
      <c r="AK176" s="8">
        <f t="shared" si="51"/>
        <v>5.1175908656689263E-4</v>
      </c>
      <c r="AL176" s="8">
        <f t="shared" si="51"/>
        <v>2.2744848291861893E-4</v>
      </c>
      <c r="AM176" s="8">
        <f t="shared" si="51"/>
        <v>1.0235181731337853E-3</v>
      </c>
      <c r="AN176" s="8">
        <f t="shared" si="51"/>
        <v>4.9470045034799622E-3</v>
      </c>
      <c r="AO176" s="8">
        <f t="shared" si="51"/>
        <v>5.1175908656689263E-4</v>
      </c>
      <c r="AP176" s="8">
        <f t="shared" si="51"/>
        <v>5.5724878315061639E-4</v>
      </c>
      <c r="AQ176" s="8">
        <f t="shared" si="51"/>
        <v>5.9136605558840927E-4</v>
      </c>
      <c r="AR176" s="8">
        <f t="shared" si="51"/>
        <v>2.5019333121048082E-4</v>
      </c>
      <c r="AS176" s="8">
        <f t="shared" si="51"/>
        <v>4.5489696583723785E-5</v>
      </c>
      <c r="AT176" s="8">
        <f t="shared" si="51"/>
        <v>2.2744848291861893E-5</v>
      </c>
      <c r="AU176" s="8">
        <f t="shared" si="51"/>
        <v>1.5921393804303326E-4</v>
      </c>
      <c r="AV176" s="8">
        <f t="shared" si="51"/>
        <v>1.705863621889642E-4</v>
      </c>
      <c r="AW176" s="8">
        <f t="shared" si="51"/>
        <v>6.5960060046399492E-4</v>
      </c>
      <c r="AX176" s="8">
        <f t="shared" si="51"/>
        <v>2.3882090706454988E-4</v>
      </c>
      <c r="AY176" s="8">
        <f t="shared" si="51"/>
        <v>5.6862120729654733E-5</v>
      </c>
      <c r="AZ176" s="8">
        <f t="shared" si="51"/>
        <v>1.3646908975117135E-4</v>
      </c>
      <c r="BA176" s="8">
        <f t="shared" si="51"/>
        <v>2.0470363462675705E-4</v>
      </c>
      <c r="BB176" s="8">
        <f t="shared" si="51"/>
        <v>2.3882090706454988E-4</v>
      </c>
      <c r="BC176" s="8">
        <f t="shared" si="51"/>
        <v>1.3646908975117135E-4</v>
      </c>
      <c r="BD176" s="8">
        <f t="shared" si="51"/>
        <v>1.9333121048082608E-4</v>
      </c>
      <c r="BE176" s="8">
        <f t="shared" si="51"/>
        <v>9.0979393167447571E-5</v>
      </c>
      <c r="BF176" s="8">
        <f t="shared" si="51"/>
        <v>3.1842787608606652E-4</v>
      </c>
      <c r="BG176" s="8">
        <f t="shared" si="51"/>
        <v>9.0979393167447571E-5</v>
      </c>
      <c r="BH176" s="8">
        <f t="shared" si="51"/>
        <v>4.7764181412909975E-4</v>
      </c>
      <c r="BI176" s="8">
        <f t="shared" si="51"/>
        <v>3.411727243779284E-4</v>
      </c>
      <c r="BJ176" s="8">
        <f t="shared" si="51"/>
        <v>9.0979393167447571E-5</v>
      </c>
      <c r="BK176" s="8">
        <f t="shared" si="51"/>
        <v>1.0121457489878543E-3</v>
      </c>
    </row>
    <row r="177" spans="1:63" s="1" customFormat="1" ht="5.0999999999999996" customHeight="1" x14ac:dyDescent="0.2">
      <c r="B177" s="1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</row>
    <row r="178" spans="1:63" s="1" customFormat="1" ht="9.9" customHeight="1" x14ac:dyDescent="0.2">
      <c r="A178" s="3" t="s">
        <v>76</v>
      </c>
      <c r="B178" s="1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</row>
    <row r="179" spans="1:63" s="1" customFormat="1" ht="9.9" customHeight="1" x14ac:dyDescent="0.2">
      <c r="B179" s="10" t="s">
        <v>42</v>
      </c>
      <c r="C179" s="4">
        <v>1</v>
      </c>
      <c r="D179" s="4">
        <v>43</v>
      </c>
      <c r="E179" s="4">
        <v>15</v>
      </c>
      <c r="F179" s="4">
        <v>5884</v>
      </c>
      <c r="G179" s="4">
        <v>99</v>
      </c>
      <c r="H179" s="4">
        <v>7</v>
      </c>
      <c r="I179" s="4">
        <v>9</v>
      </c>
      <c r="J179" s="4">
        <v>22</v>
      </c>
      <c r="K179" s="4">
        <v>13</v>
      </c>
      <c r="L179" s="4">
        <v>3</v>
      </c>
      <c r="M179" s="4">
        <v>13</v>
      </c>
      <c r="N179" s="4">
        <v>385</v>
      </c>
      <c r="O179" s="4">
        <v>68</v>
      </c>
      <c r="P179" s="4">
        <v>6</v>
      </c>
      <c r="Q179" s="4">
        <v>451</v>
      </c>
      <c r="R179" s="4">
        <v>35</v>
      </c>
      <c r="S179" s="4">
        <v>27</v>
      </c>
      <c r="T179" s="4">
        <v>10</v>
      </c>
      <c r="U179" s="4">
        <v>3842</v>
      </c>
      <c r="V179" s="4">
        <v>68</v>
      </c>
      <c r="W179" s="4">
        <v>171</v>
      </c>
      <c r="X179" s="4">
        <v>264</v>
      </c>
      <c r="Y179" s="4">
        <v>71</v>
      </c>
      <c r="Z179" s="4">
        <v>14</v>
      </c>
      <c r="AA179" s="4">
        <v>14</v>
      </c>
      <c r="AB179" s="4">
        <v>2438</v>
      </c>
      <c r="AC179" s="4">
        <v>9</v>
      </c>
      <c r="AD179" s="4">
        <v>293</v>
      </c>
      <c r="AE179" s="4">
        <v>21</v>
      </c>
      <c r="AF179" s="4">
        <v>5883</v>
      </c>
      <c r="AG179" s="4">
        <v>12</v>
      </c>
      <c r="AH179" s="4">
        <v>32</v>
      </c>
      <c r="AI179" s="4">
        <v>62</v>
      </c>
      <c r="AJ179" s="4">
        <v>39</v>
      </c>
      <c r="AK179" s="4">
        <v>37</v>
      </c>
      <c r="AL179" s="4">
        <v>9</v>
      </c>
      <c r="AM179" s="4">
        <v>17</v>
      </c>
      <c r="AN179" s="4">
        <v>164</v>
      </c>
      <c r="AO179" s="4">
        <v>10</v>
      </c>
      <c r="AP179" s="4">
        <v>28</v>
      </c>
      <c r="AQ179" s="4">
        <v>19</v>
      </c>
      <c r="AR179" s="4">
        <v>6</v>
      </c>
      <c r="AS179" s="4">
        <v>0</v>
      </c>
      <c r="AT179" s="4">
        <v>0</v>
      </c>
      <c r="AU179" s="4">
        <v>3</v>
      </c>
      <c r="AV179" s="4">
        <v>5</v>
      </c>
      <c r="AW179" s="4">
        <v>40</v>
      </c>
      <c r="AX179" s="4">
        <v>4</v>
      </c>
      <c r="AY179" s="4">
        <v>3</v>
      </c>
      <c r="AZ179" s="4">
        <v>6</v>
      </c>
      <c r="BA179" s="4">
        <v>4</v>
      </c>
      <c r="BB179" s="4">
        <v>10</v>
      </c>
      <c r="BC179" s="4">
        <v>2</v>
      </c>
      <c r="BD179" s="4">
        <v>5</v>
      </c>
      <c r="BE179" s="4">
        <v>7</v>
      </c>
      <c r="BF179" s="4">
        <v>0</v>
      </c>
      <c r="BG179" s="4">
        <v>1</v>
      </c>
      <c r="BH179" s="4">
        <v>9</v>
      </c>
      <c r="BI179" s="4">
        <v>10</v>
      </c>
      <c r="BJ179" s="4">
        <v>7</v>
      </c>
      <c r="BK179" s="4">
        <v>14</v>
      </c>
    </row>
    <row r="180" spans="1:63" s="1" customFormat="1" ht="9.9" customHeight="1" x14ac:dyDescent="0.2">
      <c r="B180" s="10" t="s">
        <v>44</v>
      </c>
      <c r="C180" s="4">
        <v>2</v>
      </c>
      <c r="D180" s="4">
        <v>34</v>
      </c>
      <c r="E180" s="4">
        <v>6</v>
      </c>
      <c r="F180" s="4">
        <v>3621</v>
      </c>
      <c r="G180" s="4">
        <v>49</v>
      </c>
      <c r="H180" s="4">
        <v>3</v>
      </c>
      <c r="I180" s="4">
        <v>2</v>
      </c>
      <c r="J180" s="4">
        <v>16</v>
      </c>
      <c r="K180" s="4">
        <v>13</v>
      </c>
      <c r="L180" s="4">
        <v>1</v>
      </c>
      <c r="M180" s="4">
        <v>9</v>
      </c>
      <c r="N180" s="4">
        <v>184</v>
      </c>
      <c r="O180" s="4">
        <v>21</v>
      </c>
      <c r="P180" s="4">
        <v>0</v>
      </c>
      <c r="Q180" s="4">
        <v>236</v>
      </c>
      <c r="R180" s="4">
        <v>2</v>
      </c>
      <c r="S180" s="4">
        <v>2</v>
      </c>
      <c r="T180" s="4">
        <v>7</v>
      </c>
      <c r="U180" s="4">
        <v>2231</v>
      </c>
      <c r="V180" s="4">
        <v>22</v>
      </c>
      <c r="W180" s="4">
        <v>48</v>
      </c>
      <c r="X180" s="4">
        <v>103</v>
      </c>
      <c r="Y180" s="4">
        <v>35</v>
      </c>
      <c r="Z180" s="4">
        <v>11</v>
      </c>
      <c r="AA180" s="4">
        <v>20</v>
      </c>
      <c r="AB180" s="4">
        <v>2096</v>
      </c>
      <c r="AC180" s="4">
        <v>2</v>
      </c>
      <c r="AD180" s="4">
        <v>35</v>
      </c>
      <c r="AE180" s="4">
        <v>8</v>
      </c>
      <c r="AF180" s="4">
        <v>4485</v>
      </c>
      <c r="AG180" s="4">
        <v>6</v>
      </c>
      <c r="AH180" s="4">
        <v>14</v>
      </c>
      <c r="AI180" s="4">
        <v>30</v>
      </c>
      <c r="AJ180" s="4">
        <v>19</v>
      </c>
      <c r="AK180" s="4">
        <v>29</v>
      </c>
      <c r="AL180" s="4">
        <v>3</v>
      </c>
      <c r="AM180" s="4">
        <v>6</v>
      </c>
      <c r="AN180" s="4">
        <v>87</v>
      </c>
      <c r="AO180" s="4">
        <v>9</v>
      </c>
      <c r="AP180" s="4">
        <v>24</v>
      </c>
      <c r="AQ180" s="4">
        <v>9</v>
      </c>
      <c r="AR180" s="4">
        <v>4</v>
      </c>
      <c r="AS180" s="4">
        <v>1</v>
      </c>
      <c r="AT180" s="4">
        <v>2</v>
      </c>
      <c r="AU180" s="4">
        <v>1</v>
      </c>
      <c r="AV180" s="4">
        <v>0</v>
      </c>
      <c r="AW180" s="4">
        <v>27</v>
      </c>
      <c r="AX180" s="4">
        <v>2</v>
      </c>
      <c r="AY180" s="4">
        <v>1</v>
      </c>
      <c r="AZ180" s="4">
        <v>1</v>
      </c>
      <c r="BA180" s="4">
        <v>2</v>
      </c>
      <c r="BB180" s="4">
        <v>5</v>
      </c>
      <c r="BC180" s="4">
        <v>1</v>
      </c>
      <c r="BD180" s="4">
        <v>1</v>
      </c>
      <c r="BE180" s="4">
        <v>4</v>
      </c>
      <c r="BF180" s="4">
        <v>0</v>
      </c>
      <c r="BG180" s="4">
        <v>0</v>
      </c>
      <c r="BH180" s="4">
        <v>3</v>
      </c>
      <c r="BI180" s="4">
        <v>13</v>
      </c>
      <c r="BJ180" s="4">
        <v>10</v>
      </c>
      <c r="BK180" s="4">
        <v>6</v>
      </c>
    </row>
    <row r="181" spans="1:63" s="1" customFormat="1" ht="9.9" customHeight="1" x14ac:dyDescent="0.2">
      <c r="B181" s="10" t="s">
        <v>70</v>
      </c>
      <c r="C181" s="4">
        <v>5</v>
      </c>
      <c r="D181" s="4">
        <v>50</v>
      </c>
      <c r="E181" s="4">
        <v>31</v>
      </c>
      <c r="F181" s="4">
        <v>10920</v>
      </c>
      <c r="G181" s="4">
        <v>186</v>
      </c>
      <c r="H181" s="4">
        <v>14</v>
      </c>
      <c r="I181" s="4">
        <v>10</v>
      </c>
      <c r="J181" s="4">
        <v>19</v>
      </c>
      <c r="K181" s="4">
        <v>29</v>
      </c>
      <c r="L181" s="4">
        <v>19</v>
      </c>
      <c r="M181" s="4">
        <v>41</v>
      </c>
      <c r="N181" s="4">
        <v>891</v>
      </c>
      <c r="O181" s="4">
        <v>122</v>
      </c>
      <c r="P181" s="4">
        <v>8</v>
      </c>
      <c r="Q181" s="4">
        <v>984</v>
      </c>
      <c r="R181" s="4">
        <v>13</v>
      </c>
      <c r="S181" s="4">
        <v>41</v>
      </c>
      <c r="T181" s="4">
        <v>36</v>
      </c>
      <c r="U181" s="4">
        <v>7475</v>
      </c>
      <c r="V181" s="4">
        <v>143</v>
      </c>
      <c r="W181" s="4">
        <v>262</v>
      </c>
      <c r="X181" s="4">
        <v>396</v>
      </c>
      <c r="Y181" s="4">
        <v>187</v>
      </c>
      <c r="Z181" s="4">
        <v>38</v>
      </c>
      <c r="AA181" s="4">
        <v>18</v>
      </c>
      <c r="AB181" s="4">
        <v>6656</v>
      </c>
      <c r="AC181" s="4">
        <v>13</v>
      </c>
      <c r="AD181" s="4">
        <v>167</v>
      </c>
      <c r="AE181" s="4">
        <v>25</v>
      </c>
      <c r="AF181" s="4">
        <v>11585</v>
      </c>
      <c r="AG181" s="4">
        <v>12</v>
      </c>
      <c r="AH181" s="4">
        <v>60</v>
      </c>
      <c r="AI181" s="4">
        <v>146</v>
      </c>
      <c r="AJ181" s="4">
        <v>55</v>
      </c>
      <c r="AK181" s="4">
        <v>63</v>
      </c>
      <c r="AL181" s="4">
        <v>2</v>
      </c>
      <c r="AM181" s="4">
        <v>28</v>
      </c>
      <c r="AN181" s="4">
        <v>283</v>
      </c>
      <c r="AO181" s="4">
        <v>27</v>
      </c>
      <c r="AP181" s="4">
        <v>55</v>
      </c>
      <c r="AQ181" s="4">
        <v>34</v>
      </c>
      <c r="AR181" s="4">
        <v>12</v>
      </c>
      <c r="AS181" s="4">
        <v>2</v>
      </c>
      <c r="AT181" s="4">
        <v>1</v>
      </c>
      <c r="AU181" s="4">
        <v>4</v>
      </c>
      <c r="AV181" s="4">
        <v>10</v>
      </c>
      <c r="AW181" s="4">
        <v>68</v>
      </c>
      <c r="AX181" s="4">
        <v>16</v>
      </c>
      <c r="AY181" s="4">
        <v>1</v>
      </c>
      <c r="AZ181" s="4">
        <v>5</v>
      </c>
      <c r="BA181" s="4">
        <v>8</v>
      </c>
      <c r="BB181" s="4">
        <v>12</v>
      </c>
      <c r="BC181" s="4">
        <v>3</v>
      </c>
      <c r="BD181" s="4">
        <v>14</v>
      </c>
      <c r="BE181" s="4">
        <v>17</v>
      </c>
      <c r="BF181" s="4">
        <v>3</v>
      </c>
      <c r="BG181" s="4">
        <v>3</v>
      </c>
      <c r="BH181" s="4">
        <v>26</v>
      </c>
      <c r="BI181" s="4">
        <v>37</v>
      </c>
      <c r="BJ181" s="4">
        <v>9</v>
      </c>
      <c r="BK181" s="4">
        <v>31</v>
      </c>
    </row>
    <row r="182" spans="1:63" s="1" customFormat="1" ht="9.9" customHeight="1" x14ac:dyDescent="0.2">
      <c r="A182" s="6" t="s">
        <v>17</v>
      </c>
      <c r="B182" s="10"/>
      <c r="C182" s="4">
        <v>8</v>
      </c>
      <c r="D182" s="4">
        <v>127</v>
      </c>
      <c r="E182" s="4">
        <v>52</v>
      </c>
      <c r="F182" s="4">
        <v>20425</v>
      </c>
      <c r="G182" s="4">
        <v>334</v>
      </c>
      <c r="H182" s="4">
        <v>24</v>
      </c>
      <c r="I182" s="4">
        <v>21</v>
      </c>
      <c r="J182" s="4">
        <v>57</v>
      </c>
      <c r="K182" s="4">
        <v>55</v>
      </c>
      <c r="L182" s="4">
        <v>23</v>
      </c>
      <c r="M182" s="4">
        <v>63</v>
      </c>
      <c r="N182" s="4">
        <v>1460</v>
      </c>
      <c r="O182" s="4">
        <v>211</v>
      </c>
      <c r="P182" s="4">
        <v>14</v>
      </c>
      <c r="Q182" s="4">
        <v>1671</v>
      </c>
      <c r="R182" s="4">
        <v>50</v>
      </c>
      <c r="S182" s="4">
        <v>70</v>
      </c>
      <c r="T182" s="4">
        <v>53</v>
      </c>
      <c r="U182" s="4">
        <v>13548</v>
      </c>
      <c r="V182" s="4">
        <v>233</v>
      </c>
      <c r="W182" s="4">
        <v>481</v>
      </c>
      <c r="X182" s="4">
        <v>763</v>
      </c>
      <c r="Y182" s="4">
        <v>293</v>
      </c>
      <c r="Z182" s="4">
        <v>63</v>
      </c>
      <c r="AA182" s="4">
        <v>52</v>
      </c>
      <c r="AB182" s="4">
        <v>11190</v>
      </c>
      <c r="AC182" s="4">
        <v>24</v>
      </c>
      <c r="AD182" s="4">
        <v>495</v>
      </c>
      <c r="AE182" s="4">
        <v>54</v>
      </c>
      <c r="AF182" s="4">
        <v>21953</v>
      </c>
      <c r="AG182" s="4">
        <v>30</v>
      </c>
      <c r="AH182" s="4">
        <v>106</v>
      </c>
      <c r="AI182" s="4">
        <v>238</v>
      </c>
      <c r="AJ182" s="4">
        <v>113</v>
      </c>
      <c r="AK182" s="4">
        <v>129</v>
      </c>
      <c r="AL182" s="4">
        <v>14</v>
      </c>
      <c r="AM182" s="4">
        <v>51</v>
      </c>
      <c r="AN182" s="4">
        <v>534</v>
      </c>
      <c r="AO182" s="4">
        <v>46</v>
      </c>
      <c r="AP182" s="4">
        <v>107</v>
      </c>
      <c r="AQ182" s="4">
        <v>62</v>
      </c>
      <c r="AR182" s="4">
        <v>22</v>
      </c>
      <c r="AS182" s="4">
        <v>3</v>
      </c>
      <c r="AT182" s="4">
        <v>3</v>
      </c>
      <c r="AU182" s="4">
        <v>8</v>
      </c>
      <c r="AV182" s="4">
        <v>15</v>
      </c>
      <c r="AW182" s="4">
        <v>135</v>
      </c>
      <c r="AX182" s="4">
        <v>22</v>
      </c>
      <c r="AY182" s="4">
        <v>5</v>
      </c>
      <c r="AZ182" s="4">
        <v>12</v>
      </c>
      <c r="BA182" s="4">
        <v>14</v>
      </c>
      <c r="BB182" s="4">
        <v>27</v>
      </c>
      <c r="BC182" s="4">
        <v>6</v>
      </c>
      <c r="BD182" s="4">
        <v>20</v>
      </c>
      <c r="BE182" s="4">
        <v>28</v>
      </c>
      <c r="BF182" s="4">
        <v>3</v>
      </c>
      <c r="BG182" s="4">
        <v>4</v>
      </c>
      <c r="BH182" s="4">
        <v>38</v>
      </c>
      <c r="BI182" s="4">
        <v>60</v>
      </c>
      <c r="BJ182" s="4">
        <v>26</v>
      </c>
      <c r="BK182" s="4">
        <v>51</v>
      </c>
    </row>
    <row r="183" spans="1:63" s="7" customFormat="1" ht="9.9" customHeight="1" x14ac:dyDescent="0.2">
      <c r="B183" s="11" t="s">
        <v>18</v>
      </c>
      <c r="C183" s="8">
        <f t="shared" ref="C183:AH183" si="52">C182/ 75989</f>
        <v>1.0527839555725171E-4</v>
      </c>
      <c r="D183" s="8">
        <f t="shared" si="52"/>
        <v>1.6712945294713709E-3</v>
      </c>
      <c r="E183" s="8">
        <f t="shared" si="52"/>
        <v>6.8430957112213604E-4</v>
      </c>
      <c r="F183" s="8">
        <f t="shared" si="52"/>
        <v>0.26878890365710828</v>
      </c>
      <c r="G183" s="8">
        <f t="shared" si="52"/>
        <v>4.3953730145152589E-3</v>
      </c>
      <c r="H183" s="8">
        <f t="shared" si="52"/>
        <v>3.1583518667175513E-4</v>
      </c>
      <c r="I183" s="8">
        <f t="shared" si="52"/>
        <v>2.7635578833778572E-4</v>
      </c>
      <c r="J183" s="8">
        <f t="shared" si="52"/>
        <v>7.5010856834541845E-4</v>
      </c>
      <c r="K183" s="8">
        <f t="shared" si="52"/>
        <v>7.2378896945610551E-4</v>
      </c>
      <c r="L183" s="8">
        <f t="shared" si="52"/>
        <v>3.0267538722709866E-4</v>
      </c>
      <c r="M183" s="8">
        <f t="shared" si="52"/>
        <v>8.2906736501335717E-4</v>
      </c>
      <c r="N183" s="8">
        <f t="shared" si="52"/>
        <v>1.9213307189198437E-2</v>
      </c>
      <c r="O183" s="8">
        <f t="shared" si="52"/>
        <v>2.776717682822514E-3</v>
      </c>
      <c r="P183" s="8">
        <f t="shared" si="52"/>
        <v>1.8423719222519048E-4</v>
      </c>
      <c r="Q183" s="8">
        <f t="shared" si="52"/>
        <v>2.1990024872020949E-2</v>
      </c>
      <c r="R183" s="8">
        <f t="shared" si="52"/>
        <v>6.5798997223282321E-4</v>
      </c>
      <c r="S183" s="8">
        <f t="shared" si="52"/>
        <v>9.2118596112595241E-4</v>
      </c>
      <c r="T183" s="8">
        <f t="shared" si="52"/>
        <v>6.9746937056679257E-4</v>
      </c>
      <c r="U183" s="8">
        <f t="shared" si="52"/>
        <v>0.17828896287620577</v>
      </c>
      <c r="V183" s="8">
        <f t="shared" si="52"/>
        <v>3.0662332706049558E-3</v>
      </c>
      <c r="W183" s="8">
        <f t="shared" si="52"/>
        <v>6.3298635328797592E-3</v>
      </c>
      <c r="X183" s="8">
        <f t="shared" si="52"/>
        <v>1.0040926976272882E-2</v>
      </c>
      <c r="Y183" s="8">
        <f t="shared" si="52"/>
        <v>3.8558212372843438E-3</v>
      </c>
      <c r="Z183" s="8">
        <f t="shared" si="52"/>
        <v>8.2906736501335717E-4</v>
      </c>
      <c r="AA183" s="8">
        <f t="shared" si="52"/>
        <v>6.8430957112213604E-4</v>
      </c>
      <c r="AB183" s="8">
        <f t="shared" si="52"/>
        <v>0.14725815578570584</v>
      </c>
      <c r="AC183" s="8">
        <f t="shared" si="52"/>
        <v>3.1583518667175513E-4</v>
      </c>
      <c r="AD183" s="8">
        <f t="shared" si="52"/>
        <v>6.5141007251049493E-3</v>
      </c>
      <c r="AE183" s="8">
        <f t="shared" si="52"/>
        <v>7.1062917001144899E-4</v>
      </c>
      <c r="AF183" s="8">
        <f t="shared" si="52"/>
        <v>0.28889707720854335</v>
      </c>
      <c r="AG183" s="8">
        <f t="shared" si="52"/>
        <v>3.9479398333969391E-4</v>
      </c>
      <c r="AH183" s="8">
        <f t="shared" si="52"/>
        <v>1.3949387411335851E-3</v>
      </c>
      <c r="AI183" s="8">
        <f t="shared" ref="AI183:BK183" si="53">AI182/ 75989</f>
        <v>3.1320322678282382E-3</v>
      </c>
      <c r="AJ183" s="8">
        <f t="shared" si="53"/>
        <v>1.4870573372461804E-3</v>
      </c>
      <c r="AK183" s="8">
        <f t="shared" si="53"/>
        <v>1.6976141283606837E-3</v>
      </c>
      <c r="AL183" s="8">
        <f t="shared" si="53"/>
        <v>1.8423719222519048E-4</v>
      </c>
      <c r="AM183" s="8">
        <f t="shared" si="53"/>
        <v>6.7114977167747963E-4</v>
      </c>
      <c r="AN183" s="8">
        <f t="shared" si="53"/>
        <v>7.0273329034465518E-3</v>
      </c>
      <c r="AO183" s="8">
        <f t="shared" si="53"/>
        <v>6.0535077445419733E-4</v>
      </c>
      <c r="AP183" s="8">
        <f t="shared" si="53"/>
        <v>1.4080985405782417E-3</v>
      </c>
      <c r="AQ183" s="8">
        <f t="shared" si="53"/>
        <v>8.1590756556870075E-4</v>
      </c>
      <c r="AR183" s="8">
        <f t="shared" si="53"/>
        <v>2.8951558778244219E-4</v>
      </c>
      <c r="AS183" s="8">
        <f t="shared" si="53"/>
        <v>3.9479398333969392E-5</v>
      </c>
      <c r="AT183" s="8">
        <f t="shared" si="53"/>
        <v>3.9479398333969392E-5</v>
      </c>
      <c r="AU183" s="8">
        <f t="shared" si="53"/>
        <v>1.0527839555725171E-4</v>
      </c>
      <c r="AV183" s="8">
        <f t="shared" si="53"/>
        <v>1.9739699166984695E-4</v>
      </c>
      <c r="AW183" s="8">
        <f t="shared" si="53"/>
        <v>1.7765729250286226E-3</v>
      </c>
      <c r="AX183" s="8">
        <f t="shared" si="53"/>
        <v>2.8951558778244219E-4</v>
      </c>
      <c r="AY183" s="8">
        <f t="shared" si="53"/>
        <v>6.5798997223282313E-5</v>
      </c>
      <c r="AZ183" s="8">
        <f t="shared" si="53"/>
        <v>1.5791759333587757E-4</v>
      </c>
      <c r="BA183" s="8">
        <f t="shared" si="53"/>
        <v>1.8423719222519048E-4</v>
      </c>
      <c r="BB183" s="8">
        <f t="shared" si="53"/>
        <v>3.5531458500572449E-4</v>
      </c>
      <c r="BC183" s="8">
        <f t="shared" si="53"/>
        <v>7.8958796667938784E-5</v>
      </c>
      <c r="BD183" s="8">
        <f t="shared" si="53"/>
        <v>2.6319598889312925E-4</v>
      </c>
      <c r="BE183" s="8">
        <f t="shared" si="53"/>
        <v>3.6847438445038096E-4</v>
      </c>
      <c r="BF183" s="8">
        <f t="shared" si="53"/>
        <v>3.9479398333969392E-5</v>
      </c>
      <c r="BG183" s="8">
        <f t="shared" si="53"/>
        <v>5.2639197778625856E-5</v>
      </c>
      <c r="BH183" s="8">
        <f t="shared" si="53"/>
        <v>5.0007237889694556E-4</v>
      </c>
      <c r="BI183" s="8">
        <f t="shared" si="53"/>
        <v>7.8958796667938781E-4</v>
      </c>
      <c r="BJ183" s="8">
        <f t="shared" si="53"/>
        <v>3.4215478556106802E-4</v>
      </c>
      <c r="BK183" s="8">
        <f t="shared" si="53"/>
        <v>6.7114977167747963E-4</v>
      </c>
    </row>
    <row r="184" spans="1:63" s="1" customFormat="1" ht="5.0999999999999996" customHeight="1" x14ac:dyDescent="0.2">
      <c r="B184" s="1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</row>
    <row r="185" spans="1:63" s="1" customFormat="1" ht="9.9" customHeight="1" x14ac:dyDescent="0.2">
      <c r="A185" s="3" t="s">
        <v>77</v>
      </c>
      <c r="B185" s="1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</row>
    <row r="186" spans="1:63" s="1" customFormat="1" ht="9.9" customHeight="1" x14ac:dyDescent="0.2">
      <c r="B186" s="10" t="s">
        <v>72</v>
      </c>
      <c r="C186" s="4">
        <v>17</v>
      </c>
      <c r="D186" s="4">
        <v>61</v>
      </c>
      <c r="E186" s="4">
        <v>15</v>
      </c>
      <c r="F186" s="4">
        <v>30855</v>
      </c>
      <c r="G186" s="4">
        <v>157</v>
      </c>
      <c r="H186" s="4">
        <v>12</v>
      </c>
      <c r="I186" s="4">
        <v>13</v>
      </c>
      <c r="J186" s="4">
        <v>20</v>
      </c>
      <c r="K186" s="4">
        <v>18</v>
      </c>
      <c r="L186" s="4">
        <v>10</v>
      </c>
      <c r="M186" s="4">
        <v>70</v>
      </c>
      <c r="N186" s="4">
        <v>9275</v>
      </c>
      <c r="O186" s="4">
        <v>54</v>
      </c>
      <c r="P186" s="4">
        <v>9</v>
      </c>
      <c r="Q186" s="4">
        <v>4276</v>
      </c>
      <c r="R186" s="4">
        <v>11</v>
      </c>
      <c r="S186" s="4">
        <v>52</v>
      </c>
      <c r="T186" s="4">
        <v>17</v>
      </c>
      <c r="U186" s="4">
        <v>23437</v>
      </c>
      <c r="V186" s="4">
        <v>164</v>
      </c>
      <c r="W186" s="4">
        <v>385</v>
      </c>
      <c r="X186" s="4">
        <v>185</v>
      </c>
      <c r="Y186" s="4">
        <v>240</v>
      </c>
      <c r="Z186" s="4">
        <v>47</v>
      </c>
      <c r="AA186" s="4">
        <v>27</v>
      </c>
      <c r="AB186" s="4">
        <v>4601</v>
      </c>
      <c r="AC186" s="4">
        <v>5</v>
      </c>
      <c r="AD186" s="4">
        <v>89</v>
      </c>
      <c r="AE186" s="4">
        <v>11</v>
      </c>
      <c r="AF186" s="4">
        <v>24497</v>
      </c>
      <c r="AG186" s="4">
        <v>13</v>
      </c>
      <c r="AH186" s="4">
        <v>37</v>
      </c>
      <c r="AI186" s="4">
        <v>127</v>
      </c>
      <c r="AJ186" s="4">
        <v>90</v>
      </c>
      <c r="AK186" s="4">
        <v>31</v>
      </c>
      <c r="AL186" s="4">
        <v>10</v>
      </c>
      <c r="AM186" s="4">
        <v>73</v>
      </c>
      <c r="AN186" s="4">
        <v>318</v>
      </c>
      <c r="AO186" s="4">
        <v>27</v>
      </c>
      <c r="AP186" s="4">
        <v>41</v>
      </c>
      <c r="AQ186" s="4">
        <v>42</v>
      </c>
      <c r="AR186" s="4">
        <v>20</v>
      </c>
      <c r="AS186" s="4">
        <v>9</v>
      </c>
      <c r="AT186" s="4">
        <v>5</v>
      </c>
      <c r="AU186" s="4">
        <v>8</v>
      </c>
      <c r="AV186" s="4">
        <v>15</v>
      </c>
      <c r="AW186" s="4">
        <v>34</v>
      </c>
      <c r="AX186" s="4">
        <v>22</v>
      </c>
      <c r="AY186" s="4">
        <v>7</v>
      </c>
      <c r="AZ186" s="4">
        <v>9</v>
      </c>
      <c r="BA186" s="4">
        <v>7</v>
      </c>
      <c r="BB186" s="4">
        <v>14</v>
      </c>
      <c r="BC186" s="4">
        <v>5</v>
      </c>
      <c r="BD186" s="4">
        <v>12</v>
      </c>
      <c r="BE186" s="4">
        <v>5</v>
      </c>
      <c r="BF186" s="4">
        <v>29</v>
      </c>
      <c r="BG186" s="4">
        <v>5</v>
      </c>
      <c r="BH186" s="4">
        <v>22</v>
      </c>
      <c r="BI186" s="4">
        <v>16</v>
      </c>
      <c r="BJ186" s="4">
        <v>12</v>
      </c>
      <c r="BK186" s="4">
        <v>29</v>
      </c>
    </row>
    <row r="187" spans="1:63" s="1" customFormat="1" ht="9.9" customHeight="1" x14ac:dyDescent="0.2">
      <c r="B187" s="10" t="s">
        <v>78</v>
      </c>
      <c r="C187" s="4">
        <v>15</v>
      </c>
      <c r="D187" s="4">
        <v>27</v>
      </c>
      <c r="E187" s="4">
        <v>7</v>
      </c>
      <c r="F187" s="4">
        <v>13746</v>
      </c>
      <c r="G187" s="4">
        <v>132</v>
      </c>
      <c r="H187" s="4">
        <v>6</v>
      </c>
      <c r="I187" s="4">
        <v>6</v>
      </c>
      <c r="J187" s="4">
        <v>15</v>
      </c>
      <c r="K187" s="4">
        <v>3</v>
      </c>
      <c r="L187" s="4">
        <v>0</v>
      </c>
      <c r="M187" s="4">
        <v>35</v>
      </c>
      <c r="N187" s="4">
        <v>1956</v>
      </c>
      <c r="O187" s="4">
        <v>26</v>
      </c>
      <c r="P187" s="4">
        <v>10</v>
      </c>
      <c r="Q187" s="4">
        <v>2421</v>
      </c>
      <c r="R187" s="4">
        <v>7</v>
      </c>
      <c r="S187" s="4">
        <v>13</v>
      </c>
      <c r="T187" s="4">
        <v>9</v>
      </c>
      <c r="U187" s="4">
        <v>16606</v>
      </c>
      <c r="V187" s="4">
        <v>136</v>
      </c>
      <c r="W187" s="4">
        <v>339</v>
      </c>
      <c r="X187" s="4">
        <v>107</v>
      </c>
      <c r="Y187" s="4">
        <v>147</v>
      </c>
      <c r="Z187" s="4">
        <v>36</v>
      </c>
      <c r="AA187" s="4">
        <v>3</v>
      </c>
      <c r="AB187" s="4">
        <v>1764</v>
      </c>
      <c r="AC187" s="4">
        <v>0</v>
      </c>
      <c r="AD187" s="4">
        <v>23</v>
      </c>
      <c r="AE187" s="4">
        <v>8</v>
      </c>
      <c r="AF187" s="4">
        <v>6232</v>
      </c>
      <c r="AG187" s="4">
        <v>10</v>
      </c>
      <c r="AH187" s="4">
        <v>12</v>
      </c>
      <c r="AI187" s="4">
        <v>34</v>
      </c>
      <c r="AJ187" s="4">
        <v>25</v>
      </c>
      <c r="AK187" s="4">
        <v>7</v>
      </c>
      <c r="AL187" s="4">
        <v>2</v>
      </c>
      <c r="AM187" s="4">
        <v>31</v>
      </c>
      <c r="AN187" s="4">
        <v>229</v>
      </c>
      <c r="AO187" s="4">
        <v>24</v>
      </c>
      <c r="AP187" s="4">
        <v>13</v>
      </c>
      <c r="AQ187" s="4">
        <v>35</v>
      </c>
      <c r="AR187" s="4">
        <v>7</v>
      </c>
      <c r="AS187" s="4">
        <v>1</v>
      </c>
      <c r="AT187" s="4">
        <v>2</v>
      </c>
      <c r="AU187" s="4">
        <v>9</v>
      </c>
      <c r="AV187" s="4">
        <v>7</v>
      </c>
      <c r="AW187" s="4">
        <v>23</v>
      </c>
      <c r="AX187" s="4">
        <v>13</v>
      </c>
      <c r="AY187" s="4">
        <v>4</v>
      </c>
      <c r="AZ187" s="4">
        <v>3</v>
      </c>
      <c r="BA187" s="4">
        <v>5</v>
      </c>
      <c r="BB187" s="4">
        <v>13</v>
      </c>
      <c r="BC187" s="4">
        <v>8</v>
      </c>
      <c r="BD187" s="4">
        <v>4</v>
      </c>
      <c r="BE187" s="4">
        <v>1</v>
      </c>
      <c r="BF187" s="4">
        <v>6</v>
      </c>
      <c r="BG187" s="4">
        <v>2</v>
      </c>
      <c r="BH187" s="4">
        <v>12</v>
      </c>
      <c r="BI187" s="4">
        <v>10</v>
      </c>
      <c r="BJ187" s="4">
        <v>6</v>
      </c>
      <c r="BK187" s="4">
        <v>8</v>
      </c>
    </row>
    <row r="188" spans="1:63" s="1" customFormat="1" ht="9.9" customHeight="1" x14ac:dyDescent="0.2">
      <c r="A188" s="6" t="s">
        <v>17</v>
      </c>
      <c r="B188" s="10"/>
      <c r="C188" s="4">
        <v>32</v>
      </c>
      <c r="D188" s="4">
        <v>88</v>
      </c>
      <c r="E188" s="4">
        <v>22</v>
      </c>
      <c r="F188" s="4">
        <v>44601</v>
      </c>
      <c r="G188" s="4">
        <v>289</v>
      </c>
      <c r="H188" s="4">
        <v>18</v>
      </c>
      <c r="I188" s="4">
        <v>19</v>
      </c>
      <c r="J188" s="4">
        <v>35</v>
      </c>
      <c r="K188" s="4">
        <v>21</v>
      </c>
      <c r="L188" s="4">
        <v>10</v>
      </c>
      <c r="M188" s="4">
        <v>105</v>
      </c>
      <c r="N188" s="4">
        <v>11231</v>
      </c>
      <c r="O188" s="4">
        <v>80</v>
      </c>
      <c r="P188" s="4">
        <v>19</v>
      </c>
      <c r="Q188" s="4">
        <v>6697</v>
      </c>
      <c r="R188" s="4">
        <v>18</v>
      </c>
      <c r="S188" s="4">
        <v>65</v>
      </c>
      <c r="T188" s="4">
        <v>26</v>
      </c>
      <c r="U188" s="4">
        <v>40043</v>
      </c>
      <c r="V188" s="4">
        <v>300</v>
      </c>
      <c r="W188" s="4">
        <v>724</v>
      </c>
      <c r="X188" s="4">
        <v>292</v>
      </c>
      <c r="Y188" s="4">
        <v>387</v>
      </c>
      <c r="Z188" s="4">
        <v>83</v>
      </c>
      <c r="AA188" s="4">
        <v>30</v>
      </c>
      <c r="AB188" s="4">
        <v>6365</v>
      </c>
      <c r="AC188" s="4">
        <v>5</v>
      </c>
      <c r="AD188" s="4">
        <v>112</v>
      </c>
      <c r="AE188" s="4">
        <v>19</v>
      </c>
      <c r="AF188" s="4">
        <v>30729</v>
      </c>
      <c r="AG188" s="4">
        <v>23</v>
      </c>
      <c r="AH188" s="4">
        <v>49</v>
      </c>
      <c r="AI188" s="4">
        <v>161</v>
      </c>
      <c r="AJ188" s="4">
        <v>115</v>
      </c>
      <c r="AK188" s="4">
        <v>38</v>
      </c>
      <c r="AL188" s="4">
        <v>12</v>
      </c>
      <c r="AM188" s="4">
        <v>104</v>
      </c>
      <c r="AN188" s="4">
        <v>547</v>
      </c>
      <c r="AO188" s="4">
        <v>51</v>
      </c>
      <c r="AP188" s="4">
        <v>54</v>
      </c>
      <c r="AQ188" s="4">
        <v>77</v>
      </c>
      <c r="AR188" s="4">
        <v>27</v>
      </c>
      <c r="AS188" s="4">
        <v>10</v>
      </c>
      <c r="AT188" s="4">
        <v>7</v>
      </c>
      <c r="AU188" s="4">
        <v>17</v>
      </c>
      <c r="AV188" s="4">
        <v>22</v>
      </c>
      <c r="AW188" s="4">
        <v>57</v>
      </c>
      <c r="AX188" s="4">
        <v>35</v>
      </c>
      <c r="AY188" s="4">
        <v>11</v>
      </c>
      <c r="AZ188" s="4">
        <v>12</v>
      </c>
      <c r="BA188" s="4">
        <v>12</v>
      </c>
      <c r="BB188" s="4">
        <v>27</v>
      </c>
      <c r="BC188" s="4">
        <v>13</v>
      </c>
      <c r="BD188" s="4">
        <v>16</v>
      </c>
      <c r="BE188" s="4">
        <v>6</v>
      </c>
      <c r="BF188" s="4">
        <v>35</v>
      </c>
      <c r="BG188" s="4">
        <v>7</v>
      </c>
      <c r="BH188" s="4">
        <v>34</v>
      </c>
      <c r="BI188" s="4">
        <v>26</v>
      </c>
      <c r="BJ188" s="4">
        <v>18</v>
      </c>
      <c r="BK188" s="4">
        <v>37</v>
      </c>
    </row>
    <row r="189" spans="1:63" s="7" customFormat="1" ht="9.9" customHeight="1" x14ac:dyDescent="0.2">
      <c r="B189" s="11" t="s">
        <v>18</v>
      </c>
      <c r="C189" s="8">
        <f t="shared" ref="C189:AH189" si="54">C188/ 144278</f>
        <v>2.2179403651284327E-4</v>
      </c>
      <c r="D189" s="8">
        <f t="shared" si="54"/>
        <v>6.0993360041031901E-4</v>
      </c>
      <c r="E189" s="8">
        <f t="shared" si="54"/>
        <v>1.5248340010257975E-4</v>
      </c>
      <c r="F189" s="8">
        <f t="shared" si="54"/>
        <v>0.30913236945341632</v>
      </c>
      <c r="G189" s="8">
        <f t="shared" si="54"/>
        <v>2.0030773922566159E-3</v>
      </c>
      <c r="H189" s="8">
        <f t="shared" si="54"/>
        <v>1.2475914553847434E-4</v>
      </c>
      <c r="I189" s="8">
        <f t="shared" si="54"/>
        <v>1.3169020917950069E-4</v>
      </c>
      <c r="J189" s="8">
        <f t="shared" si="54"/>
        <v>2.4258722743592231E-4</v>
      </c>
      <c r="K189" s="8">
        <f t="shared" si="54"/>
        <v>1.4555233646155338E-4</v>
      </c>
      <c r="L189" s="8">
        <f t="shared" si="54"/>
        <v>6.9310636410263517E-5</v>
      </c>
      <c r="M189" s="8">
        <f t="shared" si="54"/>
        <v>7.2776168230776698E-4</v>
      </c>
      <c r="N189" s="8">
        <f t="shared" si="54"/>
        <v>7.7842775752366963E-2</v>
      </c>
      <c r="O189" s="8">
        <f t="shared" si="54"/>
        <v>5.5448509128210813E-4</v>
      </c>
      <c r="P189" s="8">
        <f t="shared" si="54"/>
        <v>1.3169020917950069E-4</v>
      </c>
      <c r="Q189" s="8">
        <f t="shared" si="54"/>
        <v>4.6417333203953477E-2</v>
      </c>
      <c r="R189" s="8">
        <f t="shared" si="54"/>
        <v>1.2475914553847434E-4</v>
      </c>
      <c r="S189" s="8">
        <f t="shared" si="54"/>
        <v>4.5051913666671286E-4</v>
      </c>
      <c r="T189" s="8">
        <f t="shared" si="54"/>
        <v>1.8020765466668514E-4</v>
      </c>
      <c r="U189" s="8">
        <f t="shared" si="54"/>
        <v>0.27754058137761822</v>
      </c>
      <c r="V189" s="8">
        <f t="shared" si="54"/>
        <v>2.0793190923079057E-3</v>
      </c>
      <c r="W189" s="8">
        <f t="shared" si="54"/>
        <v>5.0180900761030789E-3</v>
      </c>
      <c r="X189" s="8">
        <f t="shared" si="54"/>
        <v>2.0238705831796947E-3</v>
      </c>
      <c r="Y189" s="8">
        <f t="shared" si="54"/>
        <v>2.682321629077198E-3</v>
      </c>
      <c r="Z189" s="8">
        <f t="shared" si="54"/>
        <v>5.752782822051872E-4</v>
      </c>
      <c r="AA189" s="8">
        <f t="shared" si="54"/>
        <v>2.0793190923079055E-4</v>
      </c>
      <c r="AB189" s="8">
        <f t="shared" si="54"/>
        <v>4.4116220075132731E-2</v>
      </c>
      <c r="AC189" s="8">
        <f t="shared" si="54"/>
        <v>3.4655318205131758E-5</v>
      </c>
      <c r="AD189" s="8">
        <f t="shared" si="54"/>
        <v>7.7627912779495143E-4</v>
      </c>
      <c r="AE189" s="8">
        <f t="shared" si="54"/>
        <v>1.3169020917950069E-4</v>
      </c>
      <c r="AF189" s="8">
        <f t="shared" si="54"/>
        <v>0.21298465462509877</v>
      </c>
      <c r="AG189" s="8">
        <f t="shared" si="54"/>
        <v>1.594144637436061E-4</v>
      </c>
      <c r="AH189" s="8">
        <f t="shared" si="54"/>
        <v>3.3962211841029127E-4</v>
      </c>
      <c r="AI189" s="8">
        <f t="shared" ref="AI189:BK189" si="55">AI188/ 144278</f>
        <v>1.1159012462052427E-3</v>
      </c>
      <c r="AJ189" s="8">
        <f t="shared" si="55"/>
        <v>7.970723187180305E-4</v>
      </c>
      <c r="AK189" s="8">
        <f t="shared" si="55"/>
        <v>2.6338041835900137E-4</v>
      </c>
      <c r="AL189" s="8">
        <f t="shared" si="55"/>
        <v>8.3172763692316223E-5</v>
      </c>
      <c r="AM189" s="8">
        <f t="shared" si="55"/>
        <v>7.2083061866674055E-4</v>
      </c>
      <c r="AN189" s="8">
        <f t="shared" si="55"/>
        <v>3.7912918116414147E-3</v>
      </c>
      <c r="AO189" s="8">
        <f t="shared" si="55"/>
        <v>3.5348424569234396E-4</v>
      </c>
      <c r="AP189" s="8">
        <f t="shared" si="55"/>
        <v>3.7427743661542302E-4</v>
      </c>
      <c r="AQ189" s="8">
        <f t="shared" si="55"/>
        <v>5.3369190035902907E-4</v>
      </c>
      <c r="AR189" s="8">
        <f t="shared" si="55"/>
        <v>1.8713871830771151E-4</v>
      </c>
      <c r="AS189" s="8">
        <f t="shared" si="55"/>
        <v>6.9310636410263517E-5</v>
      </c>
      <c r="AT189" s="8">
        <f t="shared" si="55"/>
        <v>4.8517445487184465E-5</v>
      </c>
      <c r="AU189" s="8">
        <f t="shared" si="55"/>
        <v>1.1782808189744798E-4</v>
      </c>
      <c r="AV189" s="8">
        <f t="shared" si="55"/>
        <v>1.5248340010257975E-4</v>
      </c>
      <c r="AW189" s="8">
        <f t="shared" si="55"/>
        <v>3.9507062753850204E-4</v>
      </c>
      <c r="AX189" s="8">
        <f t="shared" si="55"/>
        <v>2.4258722743592231E-4</v>
      </c>
      <c r="AY189" s="8">
        <f t="shared" si="55"/>
        <v>7.6241700051289877E-5</v>
      </c>
      <c r="AZ189" s="8">
        <f t="shared" si="55"/>
        <v>8.3172763692316223E-5</v>
      </c>
      <c r="BA189" s="8">
        <f t="shared" si="55"/>
        <v>8.3172763692316223E-5</v>
      </c>
      <c r="BB189" s="8">
        <f t="shared" si="55"/>
        <v>1.8713871830771151E-4</v>
      </c>
      <c r="BC189" s="8">
        <f t="shared" si="55"/>
        <v>9.0103827333342569E-5</v>
      </c>
      <c r="BD189" s="8">
        <f t="shared" si="55"/>
        <v>1.1089701825642164E-4</v>
      </c>
      <c r="BE189" s="8">
        <f t="shared" si="55"/>
        <v>4.1586381846158111E-5</v>
      </c>
      <c r="BF189" s="8">
        <f t="shared" si="55"/>
        <v>2.4258722743592231E-4</v>
      </c>
      <c r="BG189" s="8">
        <f t="shared" si="55"/>
        <v>4.8517445487184465E-5</v>
      </c>
      <c r="BH189" s="8">
        <f t="shared" si="55"/>
        <v>2.3565616379489596E-4</v>
      </c>
      <c r="BI189" s="8">
        <f t="shared" si="55"/>
        <v>1.8020765466668514E-4</v>
      </c>
      <c r="BJ189" s="8">
        <f t="shared" si="55"/>
        <v>1.2475914553847434E-4</v>
      </c>
      <c r="BK189" s="8">
        <f t="shared" si="55"/>
        <v>2.56449354717975E-4</v>
      </c>
    </row>
    <row r="190" spans="1:63" s="1" customFormat="1" ht="5.0999999999999996" customHeight="1" x14ac:dyDescent="0.2">
      <c r="B190" s="1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</row>
    <row r="191" spans="1:63" s="1" customFormat="1" ht="9.9" customHeight="1" x14ac:dyDescent="0.2">
      <c r="A191" s="3" t="s">
        <v>79</v>
      </c>
      <c r="B191" s="1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</row>
    <row r="192" spans="1:63" s="1" customFormat="1" ht="9.9" customHeight="1" x14ac:dyDescent="0.2">
      <c r="B192" s="10" t="s">
        <v>80</v>
      </c>
      <c r="C192" s="4">
        <v>6</v>
      </c>
      <c r="D192" s="4">
        <v>49</v>
      </c>
      <c r="E192" s="4">
        <v>34</v>
      </c>
      <c r="F192" s="4">
        <v>13553</v>
      </c>
      <c r="G192" s="4">
        <v>130</v>
      </c>
      <c r="H192" s="4">
        <v>7</v>
      </c>
      <c r="I192" s="4">
        <v>10</v>
      </c>
      <c r="J192" s="4">
        <v>24</v>
      </c>
      <c r="K192" s="4">
        <v>14</v>
      </c>
      <c r="L192" s="4">
        <v>7</v>
      </c>
      <c r="M192" s="4">
        <v>30</v>
      </c>
      <c r="N192" s="4">
        <v>1288</v>
      </c>
      <c r="O192" s="4">
        <v>103</v>
      </c>
      <c r="P192" s="4">
        <v>1</v>
      </c>
      <c r="Q192" s="4">
        <v>1016</v>
      </c>
      <c r="R192" s="4">
        <v>4</v>
      </c>
      <c r="S192" s="4">
        <v>1</v>
      </c>
      <c r="T192" s="4">
        <v>13</v>
      </c>
      <c r="U192" s="4">
        <v>8512</v>
      </c>
      <c r="V192" s="4">
        <v>112</v>
      </c>
      <c r="W192" s="4">
        <v>208</v>
      </c>
      <c r="X192" s="4">
        <v>352</v>
      </c>
      <c r="Y192" s="4">
        <v>190</v>
      </c>
      <c r="Z192" s="4">
        <v>21</v>
      </c>
      <c r="AA192" s="4">
        <v>13</v>
      </c>
      <c r="AB192" s="4">
        <v>4481</v>
      </c>
      <c r="AC192" s="4">
        <v>13</v>
      </c>
      <c r="AD192" s="4">
        <v>48</v>
      </c>
      <c r="AE192" s="4">
        <v>38</v>
      </c>
      <c r="AF192" s="4">
        <v>7943</v>
      </c>
      <c r="AG192" s="4">
        <v>5</v>
      </c>
      <c r="AH192" s="4">
        <v>37</v>
      </c>
      <c r="AI192" s="4">
        <v>131</v>
      </c>
      <c r="AJ192" s="4">
        <v>48</v>
      </c>
      <c r="AK192" s="4">
        <v>23</v>
      </c>
      <c r="AL192" s="4">
        <v>4</v>
      </c>
      <c r="AM192" s="4">
        <v>30</v>
      </c>
      <c r="AN192" s="4">
        <v>248</v>
      </c>
      <c r="AO192" s="4">
        <v>26</v>
      </c>
      <c r="AP192" s="4">
        <v>50</v>
      </c>
      <c r="AQ192" s="4">
        <v>23</v>
      </c>
      <c r="AR192" s="4">
        <v>8</v>
      </c>
      <c r="AS192" s="4">
        <v>3</v>
      </c>
      <c r="AT192" s="4">
        <v>5</v>
      </c>
      <c r="AU192" s="4">
        <v>3</v>
      </c>
      <c r="AV192" s="4">
        <v>8</v>
      </c>
      <c r="AW192" s="4">
        <v>25</v>
      </c>
      <c r="AX192" s="4">
        <v>3</v>
      </c>
      <c r="AY192" s="4">
        <v>0</v>
      </c>
      <c r="AZ192" s="4">
        <v>5</v>
      </c>
      <c r="BA192" s="4">
        <v>12</v>
      </c>
      <c r="BB192" s="4">
        <v>14</v>
      </c>
      <c r="BC192" s="4">
        <v>2</v>
      </c>
      <c r="BD192" s="4">
        <v>12</v>
      </c>
      <c r="BE192" s="4">
        <v>14</v>
      </c>
      <c r="BF192" s="4">
        <v>1</v>
      </c>
      <c r="BG192" s="4">
        <v>3</v>
      </c>
      <c r="BH192" s="4">
        <v>20</v>
      </c>
      <c r="BI192" s="4">
        <v>17</v>
      </c>
      <c r="BJ192" s="4">
        <v>6</v>
      </c>
      <c r="BK192" s="4">
        <v>9</v>
      </c>
    </row>
    <row r="193" spans="1:63" s="1" customFormat="1" ht="9.9" customHeight="1" x14ac:dyDescent="0.2">
      <c r="B193" s="10" t="s">
        <v>81</v>
      </c>
      <c r="C193" s="4">
        <v>4</v>
      </c>
      <c r="D193" s="4">
        <v>11</v>
      </c>
      <c r="E193" s="4">
        <v>5</v>
      </c>
      <c r="F193" s="4">
        <v>4912</v>
      </c>
      <c r="G193" s="4">
        <v>44</v>
      </c>
      <c r="H193" s="4">
        <v>4</v>
      </c>
      <c r="I193" s="4">
        <v>0</v>
      </c>
      <c r="J193" s="4">
        <v>4</v>
      </c>
      <c r="K193" s="4">
        <v>3</v>
      </c>
      <c r="L193" s="4">
        <v>0</v>
      </c>
      <c r="M193" s="4">
        <v>6</v>
      </c>
      <c r="N193" s="4">
        <v>628</v>
      </c>
      <c r="O193" s="4">
        <v>28</v>
      </c>
      <c r="P193" s="4">
        <v>0</v>
      </c>
      <c r="Q193" s="4">
        <v>540</v>
      </c>
      <c r="R193" s="4">
        <v>1</v>
      </c>
      <c r="S193" s="4">
        <v>2</v>
      </c>
      <c r="T193" s="4">
        <v>7</v>
      </c>
      <c r="U193" s="4">
        <v>3212</v>
      </c>
      <c r="V193" s="4">
        <v>45</v>
      </c>
      <c r="W193" s="4">
        <v>100</v>
      </c>
      <c r="X193" s="4">
        <v>99</v>
      </c>
      <c r="Y193" s="4">
        <v>52</v>
      </c>
      <c r="Z193" s="4">
        <v>10</v>
      </c>
      <c r="AA193" s="4">
        <v>4</v>
      </c>
      <c r="AB193" s="4">
        <v>2294</v>
      </c>
      <c r="AC193" s="4">
        <v>0</v>
      </c>
      <c r="AD193" s="4">
        <v>25</v>
      </c>
      <c r="AE193" s="4">
        <v>8</v>
      </c>
      <c r="AF193" s="4">
        <v>4194</v>
      </c>
      <c r="AG193" s="4">
        <v>2</v>
      </c>
      <c r="AH193" s="4">
        <v>12</v>
      </c>
      <c r="AI193" s="4">
        <v>43</v>
      </c>
      <c r="AJ193" s="4">
        <v>17</v>
      </c>
      <c r="AK193" s="4">
        <v>14</v>
      </c>
      <c r="AL193" s="4">
        <v>5</v>
      </c>
      <c r="AM193" s="4">
        <v>8</v>
      </c>
      <c r="AN193" s="4">
        <v>57</v>
      </c>
      <c r="AO193" s="4">
        <v>13</v>
      </c>
      <c r="AP193" s="4">
        <v>20</v>
      </c>
      <c r="AQ193" s="4">
        <v>9</v>
      </c>
      <c r="AR193" s="4">
        <v>1</v>
      </c>
      <c r="AS193" s="4">
        <v>3</v>
      </c>
      <c r="AT193" s="4">
        <v>0</v>
      </c>
      <c r="AU193" s="4">
        <v>1</v>
      </c>
      <c r="AV193" s="4">
        <v>1</v>
      </c>
      <c r="AW193" s="4">
        <v>21</v>
      </c>
      <c r="AX193" s="4">
        <v>1</v>
      </c>
      <c r="AY193" s="4">
        <v>0</v>
      </c>
      <c r="AZ193" s="4">
        <v>1</v>
      </c>
      <c r="BA193" s="4">
        <v>1</v>
      </c>
      <c r="BB193" s="4">
        <v>7</v>
      </c>
      <c r="BC193" s="4">
        <v>0</v>
      </c>
      <c r="BD193" s="4">
        <v>4</v>
      </c>
      <c r="BE193" s="4">
        <v>2</v>
      </c>
      <c r="BF193" s="4">
        <v>1</v>
      </c>
      <c r="BG193" s="4">
        <v>0</v>
      </c>
      <c r="BH193" s="4">
        <v>9</v>
      </c>
      <c r="BI193" s="4">
        <v>10</v>
      </c>
      <c r="BJ193" s="4">
        <v>3</v>
      </c>
      <c r="BK193" s="4">
        <v>9</v>
      </c>
    </row>
    <row r="194" spans="1:63" s="1" customFormat="1" ht="9.9" customHeight="1" x14ac:dyDescent="0.2">
      <c r="B194" s="10" t="s">
        <v>72</v>
      </c>
      <c r="C194" s="4">
        <v>4</v>
      </c>
      <c r="D194" s="4">
        <v>9</v>
      </c>
      <c r="E194" s="4">
        <v>7</v>
      </c>
      <c r="F194" s="4">
        <v>5072</v>
      </c>
      <c r="G194" s="4">
        <v>36</v>
      </c>
      <c r="H194" s="4">
        <v>1</v>
      </c>
      <c r="I194" s="4">
        <v>4</v>
      </c>
      <c r="J194" s="4">
        <v>5</v>
      </c>
      <c r="K194" s="4">
        <v>6</v>
      </c>
      <c r="L194" s="4">
        <v>0</v>
      </c>
      <c r="M194" s="4">
        <v>11</v>
      </c>
      <c r="N194" s="4">
        <v>748</v>
      </c>
      <c r="O194" s="4">
        <v>5</v>
      </c>
      <c r="P194" s="4">
        <v>2</v>
      </c>
      <c r="Q194" s="4">
        <v>520</v>
      </c>
      <c r="R194" s="4">
        <v>2</v>
      </c>
      <c r="S194" s="4">
        <v>5</v>
      </c>
      <c r="T194" s="4">
        <v>4</v>
      </c>
      <c r="U194" s="4">
        <v>3192</v>
      </c>
      <c r="V194" s="4">
        <v>38</v>
      </c>
      <c r="W194" s="4">
        <v>65</v>
      </c>
      <c r="X194" s="4">
        <v>41</v>
      </c>
      <c r="Y194" s="4">
        <v>40</v>
      </c>
      <c r="Z194" s="4">
        <v>11</v>
      </c>
      <c r="AA194" s="4">
        <v>7</v>
      </c>
      <c r="AB194" s="4">
        <v>1427</v>
      </c>
      <c r="AC194" s="4">
        <v>0</v>
      </c>
      <c r="AD194" s="4">
        <v>21</v>
      </c>
      <c r="AE194" s="4">
        <v>4</v>
      </c>
      <c r="AF194" s="4">
        <v>3831</v>
      </c>
      <c r="AG194" s="4">
        <v>4</v>
      </c>
      <c r="AH194" s="4">
        <v>16</v>
      </c>
      <c r="AI194" s="4">
        <v>46</v>
      </c>
      <c r="AJ194" s="4">
        <v>6</v>
      </c>
      <c r="AK194" s="4">
        <v>6</v>
      </c>
      <c r="AL194" s="4">
        <v>0</v>
      </c>
      <c r="AM194" s="4">
        <v>12</v>
      </c>
      <c r="AN194" s="4">
        <v>72</v>
      </c>
      <c r="AO194" s="4">
        <v>10</v>
      </c>
      <c r="AP194" s="4">
        <v>12</v>
      </c>
      <c r="AQ194" s="4">
        <v>5</v>
      </c>
      <c r="AR194" s="4">
        <v>4</v>
      </c>
      <c r="AS194" s="4">
        <v>4</v>
      </c>
      <c r="AT194" s="4">
        <v>0</v>
      </c>
      <c r="AU194" s="4">
        <v>1</v>
      </c>
      <c r="AV194" s="4">
        <v>5</v>
      </c>
      <c r="AW194" s="4">
        <v>7</v>
      </c>
      <c r="AX194" s="4">
        <v>2</v>
      </c>
      <c r="AY194" s="4">
        <v>0</v>
      </c>
      <c r="AZ194" s="4">
        <v>1</v>
      </c>
      <c r="BA194" s="4">
        <v>3</v>
      </c>
      <c r="BB194" s="4">
        <v>2</v>
      </c>
      <c r="BC194" s="4">
        <v>2</v>
      </c>
      <c r="BD194" s="4">
        <v>4</v>
      </c>
      <c r="BE194" s="4">
        <v>1</v>
      </c>
      <c r="BF194" s="4">
        <v>5</v>
      </c>
      <c r="BG194" s="4">
        <v>5</v>
      </c>
      <c r="BH194" s="4">
        <v>4</v>
      </c>
      <c r="BI194" s="4">
        <v>5</v>
      </c>
      <c r="BJ194" s="4">
        <v>3</v>
      </c>
      <c r="BK194" s="4">
        <v>3</v>
      </c>
    </row>
    <row r="195" spans="1:63" s="1" customFormat="1" ht="9.9" customHeight="1" x14ac:dyDescent="0.2">
      <c r="B195" s="10" t="s">
        <v>78</v>
      </c>
      <c r="C195" s="4">
        <v>3</v>
      </c>
      <c r="D195" s="4">
        <v>7</v>
      </c>
      <c r="E195" s="4">
        <v>10</v>
      </c>
      <c r="F195" s="4">
        <v>4992</v>
      </c>
      <c r="G195" s="4">
        <v>43</v>
      </c>
      <c r="H195" s="4">
        <v>3</v>
      </c>
      <c r="I195" s="4">
        <v>3</v>
      </c>
      <c r="J195" s="4">
        <v>8</v>
      </c>
      <c r="K195" s="4">
        <v>5</v>
      </c>
      <c r="L195" s="4">
        <v>0</v>
      </c>
      <c r="M195" s="4">
        <v>17</v>
      </c>
      <c r="N195" s="4">
        <v>766</v>
      </c>
      <c r="O195" s="4">
        <v>16</v>
      </c>
      <c r="P195" s="4">
        <v>1</v>
      </c>
      <c r="Q195" s="4">
        <v>366</v>
      </c>
      <c r="R195" s="4">
        <v>2</v>
      </c>
      <c r="S195" s="4">
        <v>1</v>
      </c>
      <c r="T195" s="4">
        <v>6</v>
      </c>
      <c r="U195" s="4">
        <v>3074</v>
      </c>
      <c r="V195" s="4">
        <v>48</v>
      </c>
      <c r="W195" s="4">
        <v>64</v>
      </c>
      <c r="X195" s="4">
        <v>114</v>
      </c>
      <c r="Y195" s="4">
        <v>46</v>
      </c>
      <c r="Z195" s="4">
        <v>11</v>
      </c>
      <c r="AA195" s="4">
        <v>1</v>
      </c>
      <c r="AB195" s="4">
        <v>912</v>
      </c>
      <c r="AC195" s="4">
        <v>3</v>
      </c>
      <c r="AD195" s="4">
        <v>8</v>
      </c>
      <c r="AE195" s="4">
        <v>9</v>
      </c>
      <c r="AF195" s="4">
        <v>1978</v>
      </c>
      <c r="AG195" s="4">
        <v>3</v>
      </c>
      <c r="AH195" s="4">
        <v>10</v>
      </c>
      <c r="AI195" s="4">
        <v>27</v>
      </c>
      <c r="AJ195" s="4">
        <v>21</v>
      </c>
      <c r="AK195" s="4">
        <v>10</v>
      </c>
      <c r="AL195" s="4">
        <v>2</v>
      </c>
      <c r="AM195" s="4">
        <v>5</v>
      </c>
      <c r="AN195" s="4">
        <v>76</v>
      </c>
      <c r="AO195" s="4">
        <v>11</v>
      </c>
      <c r="AP195" s="4">
        <v>26</v>
      </c>
      <c r="AQ195" s="4">
        <v>3</v>
      </c>
      <c r="AR195" s="4">
        <v>3</v>
      </c>
      <c r="AS195" s="4">
        <v>0</v>
      </c>
      <c r="AT195" s="4">
        <v>0</v>
      </c>
      <c r="AU195" s="4">
        <v>0</v>
      </c>
      <c r="AV195" s="4">
        <v>1</v>
      </c>
      <c r="AW195" s="4">
        <v>13</v>
      </c>
      <c r="AX195" s="4">
        <v>2</v>
      </c>
      <c r="AY195" s="4">
        <v>1</v>
      </c>
      <c r="AZ195" s="4">
        <v>0</v>
      </c>
      <c r="BA195" s="4">
        <v>4</v>
      </c>
      <c r="BB195" s="4">
        <v>5</v>
      </c>
      <c r="BC195" s="4">
        <v>3</v>
      </c>
      <c r="BD195" s="4">
        <v>1</v>
      </c>
      <c r="BE195" s="4">
        <v>2</v>
      </c>
      <c r="BF195" s="4">
        <v>0</v>
      </c>
      <c r="BG195" s="4">
        <v>0</v>
      </c>
      <c r="BH195" s="4">
        <v>7</v>
      </c>
      <c r="BI195" s="4">
        <v>3</v>
      </c>
      <c r="BJ195" s="4">
        <v>2</v>
      </c>
      <c r="BK195" s="4">
        <v>3</v>
      </c>
    </row>
    <row r="196" spans="1:63" s="1" customFormat="1" ht="9.9" customHeight="1" x14ac:dyDescent="0.2">
      <c r="A196" s="6" t="s">
        <v>17</v>
      </c>
      <c r="B196" s="10"/>
      <c r="C196" s="4">
        <v>17</v>
      </c>
      <c r="D196" s="4">
        <v>76</v>
      </c>
      <c r="E196" s="4">
        <v>56</v>
      </c>
      <c r="F196" s="4">
        <v>28529</v>
      </c>
      <c r="G196" s="4">
        <v>253</v>
      </c>
      <c r="H196" s="4">
        <v>15</v>
      </c>
      <c r="I196" s="4">
        <v>17</v>
      </c>
      <c r="J196" s="4">
        <v>41</v>
      </c>
      <c r="K196" s="4">
        <v>28</v>
      </c>
      <c r="L196" s="4">
        <v>7</v>
      </c>
      <c r="M196" s="4">
        <v>64</v>
      </c>
      <c r="N196" s="4">
        <v>3430</v>
      </c>
      <c r="O196" s="4">
        <v>152</v>
      </c>
      <c r="P196" s="4">
        <v>4</v>
      </c>
      <c r="Q196" s="4">
        <v>2442</v>
      </c>
      <c r="R196" s="4">
        <v>9</v>
      </c>
      <c r="S196" s="4">
        <v>9</v>
      </c>
      <c r="T196" s="4">
        <v>30</v>
      </c>
      <c r="U196" s="4">
        <v>17990</v>
      </c>
      <c r="V196" s="4">
        <v>243</v>
      </c>
      <c r="W196" s="4">
        <v>437</v>
      </c>
      <c r="X196" s="4">
        <v>606</v>
      </c>
      <c r="Y196" s="4">
        <v>328</v>
      </c>
      <c r="Z196" s="4">
        <v>53</v>
      </c>
      <c r="AA196" s="4">
        <v>25</v>
      </c>
      <c r="AB196" s="4">
        <v>9114</v>
      </c>
      <c r="AC196" s="4">
        <v>16</v>
      </c>
      <c r="AD196" s="4">
        <v>102</v>
      </c>
      <c r="AE196" s="4">
        <v>59</v>
      </c>
      <c r="AF196" s="4">
        <v>17946</v>
      </c>
      <c r="AG196" s="4">
        <v>14</v>
      </c>
      <c r="AH196" s="4">
        <v>75</v>
      </c>
      <c r="AI196" s="4">
        <v>247</v>
      </c>
      <c r="AJ196" s="4">
        <v>92</v>
      </c>
      <c r="AK196" s="4">
        <v>53</v>
      </c>
      <c r="AL196" s="4">
        <v>11</v>
      </c>
      <c r="AM196" s="4">
        <v>55</v>
      </c>
      <c r="AN196" s="4">
        <v>453</v>
      </c>
      <c r="AO196" s="4">
        <v>60</v>
      </c>
      <c r="AP196" s="4">
        <v>108</v>
      </c>
      <c r="AQ196" s="4">
        <v>40</v>
      </c>
      <c r="AR196" s="4">
        <v>16</v>
      </c>
      <c r="AS196" s="4">
        <v>10</v>
      </c>
      <c r="AT196" s="4">
        <v>5</v>
      </c>
      <c r="AU196" s="4">
        <v>5</v>
      </c>
      <c r="AV196" s="4">
        <v>15</v>
      </c>
      <c r="AW196" s="4">
        <v>66</v>
      </c>
      <c r="AX196" s="4">
        <v>8</v>
      </c>
      <c r="AY196" s="4">
        <v>1</v>
      </c>
      <c r="AZ196" s="4">
        <v>7</v>
      </c>
      <c r="BA196" s="4">
        <v>20</v>
      </c>
      <c r="BB196" s="4">
        <v>28</v>
      </c>
      <c r="BC196" s="4">
        <v>7</v>
      </c>
      <c r="BD196" s="4">
        <v>21</v>
      </c>
      <c r="BE196" s="4">
        <v>19</v>
      </c>
      <c r="BF196" s="4">
        <v>7</v>
      </c>
      <c r="BG196" s="4">
        <v>8</v>
      </c>
      <c r="BH196" s="4">
        <v>40</v>
      </c>
      <c r="BI196" s="4">
        <v>35</v>
      </c>
      <c r="BJ196" s="4">
        <v>14</v>
      </c>
      <c r="BK196" s="4">
        <v>24</v>
      </c>
    </row>
    <row r="197" spans="1:63" s="7" customFormat="1" ht="9.9" customHeight="1" x14ac:dyDescent="0.2">
      <c r="B197" s="11" t="s">
        <v>18</v>
      </c>
      <c r="C197" s="8">
        <f t="shared" ref="C197:AH197" si="56">C196/ 83844</f>
        <v>2.0275750202757503E-4</v>
      </c>
      <c r="D197" s="8">
        <f t="shared" si="56"/>
        <v>9.0644530318210006E-4</v>
      </c>
      <c r="E197" s="8">
        <f t="shared" si="56"/>
        <v>6.6790706550260012E-4</v>
      </c>
      <c r="F197" s="8">
        <f t="shared" si="56"/>
        <v>0.34026286913792281</v>
      </c>
      <c r="G197" s="8">
        <f t="shared" si="56"/>
        <v>3.0175087066456755E-3</v>
      </c>
      <c r="H197" s="8">
        <f t="shared" si="56"/>
        <v>1.7890367825962501E-4</v>
      </c>
      <c r="I197" s="8">
        <f t="shared" si="56"/>
        <v>2.0275750202757503E-4</v>
      </c>
      <c r="J197" s="8">
        <f t="shared" si="56"/>
        <v>4.89003387242975E-4</v>
      </c>
      <c r="K197" s="8">
        <f t="shared" si="56"/>
        <v>3.3395353275130006E-4</v>
      </c>
      <c r="L197" s="8">
        <f t="shared" si="56"/>
        <v>8.3488383187825015E-5</v>
      </c>
      <c r="M197" s="8">
        <f t="shared" si="56"/>
        <v>7.6332236057440007E-4</v>
      </c>
      <c r="N197" s="8">
        <f t="shared" si="56"/>
        <v>4.0909307762034254E-2</v>
      </c>
      <c r="O197" s="8">
        <f t="shared" si="56"/>
        <v>1.8128906063642001E-3</v>
      </c>
      <c r="P197" s="8">
        <f t="shared" si="56"/>
        <v>4.7707647535900004E-5</v>
      </c>
      <c r="Q197" s="8">
        <f t="shared" si="56"/>
        <v>2.9125518820666954E-2</v>
      </c>
      <c r="R197" s="8">
        <f t="shared" si="56"/>
        <v>1.0734220695577502E-4</v>
      </c>
      <c r="S197" s="8">
        <f t="shared" si="56"/>
        <v>1.0734220695577502E-4</v>
      </c>
      <c r="T197" s="8">
        <f t="shared" si="56"/>
        <v>3.5780735651925002E-4</v>
      </c>
      <c r="U197" s="8">
        <f t="shared" si="56"/>
        <v>0.21456514479271027</v>
      </c>
      <c r="V197" s="8">
        <f t="shared" si="56"/>
        <v>2.8982395878059254E-3</v>
      </c>
      <c r="W197" s="8">
        <f t="shared" si="56"/>
        <v>5.2120604932970752E-3</v>
      </c>
      <c r="X197" s="8">
        <f t="shared" si="56"/>
        <v>7.2277086016888509E-3</v>
      </c>
      <c r="Y197" s="8">
        <f t="shared" si="56"/>
        <v>3.9120270979438E-3</v>
      </c>
      <c r="Z197" s="8">
        <f t="shared" si="56"/>
        <v>6.3212632985067509E-4</v>
      </c>
      <c r="AA197" s="8">
        <f t="shared" si="56"/>
        <v>2.9817279709937503E-4</v>
      </c>
      <c r="AB197" s="8">
        <f t="shared" si="56"/>
        <v>0.10870187491054815</v>
      </c>
      <c r="AC197" s="8">
        <f t="shared" si="56"/>
        <v>1.9083059014360002E-4</v>
      </c>
      <c r="AD197" s="8">
        <f t="shared" si="56"/>
        <v>1.2165450121654502E-3</v>
      </c>
      <c r="AE197" s="8">
        <f t="shared" si="56"/>
        <v>7.0368780115452503E-4</v>
      </c>
      <c r="AF197" s="8">
        <f t="shared" si="56"/>
        <v>0.21404036066981538</v>
      </c>
      <c r="AG197" s="8">
        <f t="shared" si="56"/>
        <v>1.6697676637565003E-4</v>
      </c>
      <c r="AH197" s="8">
        <f t="shared" si="56"/>
        <v>8.9451839129812505E-4</v>
      </c>
      <c r="AI197" s="8">
        <f t="shared" ref="AI197:BK197" si="57">AI196/ 83844</f>
        <v>2.9459472353418254E-3</v>
      </c>
      <c r="AJ197" s="8">
        <f t="shared" si="57"/>
        <v>1.0972758933257001E-3</v>
      </c>
      <c r="AK197" s="8">
        <f t="shared" si="57"/>
        <v>6.3212632985067509E-4</v>
      </c>
      <c r="AL197" s="8">
        <f t="shared" si="57"/>
        <v>1.3119603072372501E-4</v>
      </c>
      <c r="AM197" s="8">
        <f t="shared" si="57"/>
        <v>6.5598015361862511E-4</v>
      </c>
      <c r="AN197" s="8">
        <f t="shared" si="57"/>
        <v>5.4028910834406753E-3</v>
      </c>
      <c r="AO197" s="8">
        <f t="shared" si="57"/>
        <v>7.1561471303850004E-4</v>
      </c>
      <c r="AP197" s="8">
        <f t="shared" si="57"/>
        <v>1.2881064834693002E-3</v>
      </c>
      <c r="AQ197" s="8">
        <f t="shared" si="57"/>
        <v>4.7707647535900004E-4</v>
      </c>
      <c r="AR197" s="8">
        <f t="shared" si="57"/>
        <v>1.9083059014360002E-4</v>
      </c>
      <c r="AS197" s="8">
        <f t="shared" si="57"/>
        <v>1.1926911883975001E-4</v>
      </c>
      <c r="AT197" s="8">
        <f t="shared" si="57"/>
        <v>5.9634559419875006E-5</v>
      </c>
      <c r="AU197" s="8">
        <f t="shared" si="57"/>
        <v>5.9634559419875006E-5</v>
      </c>
      <c r="AV197" s="8">
        <f t="shared" si="57"/>
        <v>1.7890367825962501E-4</v>
      </c>
      <c r="AW197" s="8">
        <f t="shared" si="57"/>
        <v>7.8717618434235009E-4</v>
      </c>
      <c r="AX197" s="8">
        <f t="shared" si="57"/>
        <v>9.5415295071800009E-5</v>
      </c>
      <c r="AY197" s="8">
        <f t="shared" si="57"/>
        <v>1.1926911883975001E-5</v>
      </c>
      <c r="AZ197" s="8">
        <f t="shared" si="57"/>
        <v>8.3488383187825015E-5</v>
      </c>
      <c r="BA197" s="8">
        <f t="shared" si="57"/>
        <v>2.3853823767950002E-4</v>
      </c>
      <c r="BB197" s="8">
        <f t="shared" si="57"/>
        <v>3.3395353275130006E-4</v>
      </c>
      <c r="BC197" s="8">
        <f t="shared" si="57"/>
        <v>8.3488383187825015E-5</v>
      </c>
      <c r="BD197" s="8">
        <f t="shared" si="57"/>
        <v>2.50465149563475E-4</v>
      </c>
      <c r="BE197" s="8">
        <f t="shared" si="57"/>
        <v>2.2661132579552501E-4</v>
      </c>
      <c r="BF197" s="8">
        <f t="shared" si="57"/>
        <v>8.3488383187825015E-5</v>
      </c>
      <c r="BG197" s="8">
        <f t="shared" si="57"/>
        <v>9.5415295071800009E-5</v>
      </c>
      <c r="BH197" s="8">
        <f t="shared" si="57"/>
        <v>4.7707647535900004E-4</v>
      </c>
      <c r="BI197" s="8">
        <f t="shared" si="57"/>
        <v>4.1744191593912506E-4</v>
      </c>
      <c r="BJ197" s="8">
        <f t="shared" si="57"/>
        <v>1.6697676637565003E-4</v>
      </c>
      <c r="BK197" s="8">
        <f t="shared" si="57"/>
        <v>2.8624588521540003E-4</v>
      </c>
    </row>
    <row r="198" spans="1:63" s="1" customFormat="1" ht="5.0999999999999996" customHeight="1" x14ac:dyDescent="0.2">
      <c r="B198" s="1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</row>
    <row r="199" spans="1:63" s="1" customFormat="1" ht="9.9" customHeight="1" x14ac:dyDescent="0.2">
      <c r="A199" s="3" t="s">
        <v>82</v>
      </c>
      <c r="B199" s="1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</row>
    <row r="200" spans="1:63" s="1" customFormat="1" ht="9.9" customHeight="1" x14ac:dyDescent="0.2">
      <c r="B200" s="10" t="s">
        <v>80</v>
      </c>
      <c r="C200" s="4">
        <v>5</v>
      </c>
      <c r="D200" s="4">
        <v>46</v>
      </c>
      <c r="E200" s="4">
        <v>7</v>
      </c>
      <c r="F200" s="4">
        <v>12214</v>
      </c>
      <c r="G200" s="4">
        <v>156</v>
      </c>
      <c r="H200" s="4">
        <v>6</v>
      </c>
      <c r="I200" s="4">
        <v>7</v>
      </c>
      <c r="J200" s="4">
        <v>8</v>
      </c>
      <c r="K200" s="4">
        <v>20</v>
      </c>
      <c r="L200" s="4">
        <v>1</v>
      </c>
      <c r="M200" s="4">
        <v>43</v>
      </c>
      <c r="N200" s="4">
        <v>1924</v>
      </c>
      <c r="O200" s="4">
        <v>42</v>
      </c>
      <c r="P200" s="4">
        <v>6</v>
      </c>
      <c r="Q200" s="4">
        <v>2055</v>
      </c>
      <c r="R200" s="4">
        <v>3</v>
      </c>
      <c r="S200" s="4">
        <v>15</v>
      </c>
      <c r="T200" s="4">
        <v>14</v>
      </c>
      <c r="U200" s="4">
        <v>13239</v>
      </c>
      <c r="V200" s="4">
        <v>132</v>
      </c>
      <c r="W200" s="4">
        <v>284</v>
      </c>
      <c r="X200" s="4">
        <v>135</v>
      </c>
      <c r="Y200" s="4">
        <v>212</v>
      </c>
      <c r="Z200" s="4">
        <v>34</v>
      </c>
      <c r="AA200" s="4">
        <v>6</v>
      </c>
      <c r="AB200" s="4">
        <v>2531</v>
      </c>
      <c r="AC200" s="4">
        <v>7</v>
      </c>
      <c r="AD200" s="4">
        <v>48</v>
      </c>
      <c r="AE200" s="4">
        <v>16</v>
      </c>
      <c r="AF200" s="4">
        <v>10182</v>
      </c>
      <c r="AG200" s="4">
        <v>5</v>
      </c>
      <c r="AH200" s="4">
        <v>25</v>
      </c>
      <c r="AI200" s="4">
        <v>130</v>
      </c>
      <c r="AJ200" s="4">
        <v>41</v>
      </c>
      <c r="AK200" s="4">
        <v>21</v>
      </c>
      <c r="AL200" s="4">
        <v>3</v>
      </c>
      <c r="AM200" s="4">
        <v>43</v>
      </c>
      <c r="AN200" s="4">
        <v>163</v>
      </c>
      <c r="AO200" s="4">
        <v>13</v>
      </c>
      <c r="AP200" s="4">
        <v>34</v>
      </c>
      <c r="AQ200" s="4">
        <v>27</v>
      </c>
      <c r="AR200" s="4">
        <v>7</v>
      </c>
      <c r="AS200" s="4">
        <v>3</v>
      </c>
      <c r="AT200" s="4">
        <v>4</v>
      </c>
      <c r="AU200" s="4">
        <v>1</v>
      </c>
      <c r="AV200" s="4">
        <v>6</v>
      </c>
      <c r="AW200" s="4">
        <v>35</v>
      </c>
      <c r="AX200" s="4">
        <v>13</v>
      </c>
      <c r="AY200" s="4">
        <v>2</v>
      </c>
      <c r="AZ200" s="4">
        <v>3</v>
      </c>
      <c r="BA200" s="4">
        <v>11</v>
      </c>
      <c r="BB200" s="4">
        <v>9</v>
      </c>
      <c r="BC200" s="4">
        <v>1</v>
      </c>
      <c r="BD200" s="4">
        <v>8</v>
      </c>
      <c r="BE200" s="4">
        <v>1</v>
      </c>
      <c r="BF200" s="4">
        <v>2</v>
      </c>
      <c r="BG200" s="4">
        <v>3</v>
      </c>
      <c r="BH200" s="4">
        <v>23</v>
      </c>
      <c r="BI200" s="4">
        <v>10</v>
      </c>
      <c r="BJ200" s="4">
        <v>8</v>
      </c>
      <c r="BK200" s="4">
        <v>8</v>
      </c>
    </row>
    <row r="201" spans="1:63" s="1" customFormat="1" ht="9.9" customHeight="1" x14ac:dyDescent="0.2">
      <c r="B201" s="10" t="s">
        <v>83</v>
      </c>
      <c r="C201" s="4">
        <v>11</v>
      </c>
      <c r="D201" s="4">
        <v>36</v>
      </c>
      <c r="E201" s="4">
        <v>61</v>
      </c>
      <c r="F201" s="4">
        <v>21801</v>
      </c>
      <c r="G201" s="4">
        <v>243</v>
      </c>
      <c r="H201" s="4">
        <v>24</v>
      </c>
      <c r="I201" s="4">
        <v>9</v>
      </c>
      <c r="J201" s="4">
        <v>26</v>
      </c>
      <c r="K201" s="4">
        <v>16</v>
      </c>
      <c r="L201" s="4">
        <v>8</v>
      </c>
      <c r="M201" s="4">
        <v>64</v>
      </c>
      <c r="N201" s="4">
        <v>2709</v>
      </c>
      <c r="O201" s="4">
        <v>63</v>
      </c>
      <c r="P201" s="4">
        <v>17</v>
      </c>
      <c r="Q201" s="4">
        <v>3683</v>
      </c>
      <c r="R201" s="4">
        <v>11</v>
      </c>
      <c r="S201" s="4">
        <v>25</v>
      </c>
      <c r="T201" s="4">
        <v>18</v>
      </c>
      <c r="U201" s="4">
        <v>19504</v>
      </c>
      <c r="V201" s="4">
        <v>295</v>
      </c>
      <c r="W201" s="4">
        <v>441</v>
      </c>
      <c r="X201" s="4">
        <v>224</v>
      </c>
      <c r="Y201" s="4">
        <v>335</v>
      </c>
      <c r="Z201" s="4">
        <v>639</v>
      </c>
      <c r="AA201" s="4">
        <v>13</v>
      </c>
      <c r="AB201" s="4">
        <v>12091</v>
      </c>
      <c r="AC201" s="4">
        <v>7</v>
      </c>
      <c r="AD201" s="4">
        <v>125</v>
      </c>
      <c r="AE201" s="4">
        <v>19</v>
      </c>
      <c r="AF201" s="4">
        <v>24872</v>
      </c>
      <c r="AG201" s="4">
        <v>18</v>
      </c>
      <c r="AH201" s="4">
        <v>72</v>
      </c>
      <c r="AI201" s="4">
        <v>158</v>
      </c>
      <c r="AJ201" s="4">
        <v>119</v>
      </c>
      <c r="AK201" s="4">
        <v>85</v>
      </c>
      <c r="AL201" s="4">
        <v>12</v>
      </c>
      <c r="AM201" s="4">
        <v>96</v>
      </c>
      <c r="AN201" s="4">
        <v>283</v>
      </c>
      <c r="AO201" s="4">
        <v>29</v>
      </c>
      <c r="AP201" s="4">
        <v>71</v>
      </c>
      <c r="AQ201" s="4">
        <v>88</v>
      </c>
      <c r="AR201" s="4">
        <v>8</v>
      </c>
      <c r="AS201" s="4">
        <v>3</v>
      </c>
      <c r="AT201" s="4">
        <v>4</v>
      </c>
      <c r="AU201" s="4">
        <v>7</v>
      </c>
      <c r="AV201" s="4">
        <v>16</v>
      </c>
      <c r="AW201" s="4">
        <v>91</v>
      </c>
      <c r="AX201" s="4">
        <v>75</v>
      </c>
      <c r="AY201" s="4">
        <v>7</v>
      </c>
      <c r="AZ201" s="4">
        <v>6</v>
      </c>
      <c r="BA201" s="4">
        <v>16</v>
      </c>
      <c r="BB201" s="4">
        <v>27</v>
      </c>
      <c r="BC201" s="4">
        <v>13</v>
      </c>
      <c r="BD201" s="4">
        <v>18</v>
      </c>
      <c r="BE201" s="4">
        <v>2</v>
      </c>
      <c r="BF201" s="4">
        <v>7</v>
      </c>
      <c r="BG201" s="4">
        <v>9</v>
      </c>
      <c r="BH201" s="4">
        <v>32</v>
      </c>
      <c r="BI201" s="4">
        <v>59</v>
      </c>
      <c r="BJ201" s="4">
        <v>14</v>
      </c>
      <c r="BK201" s="4">
        <v>24</v>
      </c>
    </row>
    <row r="202" spans="1:63" s="1" customFormat="1" ht="9.9" customHeight="1" x14ac:dyDescent="0.2">
      <c r="B202" s="10" t="s">
        <v>78</v>
      </c>
      <c r="C202" s="4">
        <v>3</v>
      </c>
      <c r="D202" s="4">
        <v>10</v>
      </c>
      <c r="E202" s="4">
        <v>4</v>
      </c>
      <c r="F202" s="4">
        <v>9559</v>
      </c>
      <c r="G202" s="4">
        <v>92</v>
      </c>
      <c r="H202" s="4">
        <v>1</v>
      </c>
      <c r="I202" s="4">
        <v>2</v>
      </c>
      <c r="J202" s="4">
        <v>7</v>
      </c>
      <c r="K202" s="4">
        <v>8</v>
      </c>
      <c r="L202" s="4">
        <v>2</v>
      </c>
      <c r="M202" s="4">
        <v>23</v>
      </c>
      <c r="N202" s="4">
        <v>1465</v>
      </c>
      <c r="O202" s="4">
        <v>14</v>
      </c>
      <c r="P202" s="4">
        <v>7</v>
      </c>
      <c r="Q202" s="4">
        <v>1412</v>
      </c>
      <c r="R202" s="4">
        <v>1</v>
      </c>
      <c r="S202" s="4">
        <v>1</v>
      </c>
      <c r="T202" s="4">
        <v>7</v>
      </c>
      <c r="U202" s="4">
        <v>9705</v>
      </c>
      <c r="V202" s="4">
        <v>76</v>
      </c>
      <c r="W202" s="4">
        <v>171</v>
      </c>
      <c r="X202" s="4">
        <v>77</v>
      </c>
      <c r="Y202" s="4">
        <v>91</v>
      </c>
      <c r="Z202" s="4">
        <v>16</v>
      </c>
      <c r="AA202" s="4">
        <v>1</v>
      </c>
      <c r="AB202" s="4">
        <v>1339</v>
      </c>
      <c r="AC202" s="4">
        <v>1</v>
      </c>
      <c r="AD202" s="4">
        <v>15</v>
      </c>
      <c r="AE202" s="4">
        <v>5</v>
      </c>
      <c r="AF202" s="4">
        <v>4479</v>
      </c>
      <c r="AG202" s="4">
        <v>9</v>
      </c>
      <c r="AH202" s="4">
        <v>15</v>
      </c>
      <c r="AI202" s="4">
        <v>34</v>
      </c>
      <c r="AJ202" s="4">
        <v>33</v>
      </c>
      <c r="AK202" s="4">
        <v>8</v>
      </c>
      <c r="AL202" s="4">
        <v>3</v>
      </c>
      <c r="AM202" s="4">
        <v>16</v>
      </c>
      <c r="AN202" s="4">
        <v>113</v>
      </c>
      <c r="AO202" s="4">
        <v>6</v>
      </c>
      <c r="AP202" s="4">
        <v>13</v>
      </c>
      <c r="AQ202" s="4">
        <v>21</v>
      </c>
      <c r="AR202" s="4">
        <v>5</v>
      </c>
      <c r="AS202" s="4">
        <v>0</v>
      </c>
      <c r="AT202" s="4">
        <v>3</v>
      </c>
      <c r="AU202" s="4">
        <v>2</v>
      </c>
      <c r="AV202" s="4">
        <v>3</v>
      </c>
      <c r="AW202" s="4">
        <v>17</v>
      </c>
      <c r="AX202" s="4">
        <v>11</v>
      </c>
      <c r="AY202" s="4">
        <v>1</v>
      </c>
      <c r="AZ202" s="4">
        <v>6</v>
      </c>
      <c r="BA202" s="4">
        <v>3</v>
      </c>
      <c r="BB202" s="4">
        <v>2</v>
      </c>
      <c r="BC202" s="4">
        <v>4</v>
      </c>
      <c r="BD202" s="4">
        <v>3</v>
      </c>
      <c r="BE202" s="4">
        <v>2</v>
      </c>
      <c r="BF202" s="4">
        <v>0</v>
      </c>
      <c r="BG202" s="4">
        <v>0</v>
      </c>
      <c r="BH202" s="4">
        <v>12</v>
      </c>
      <c r="BI202" s="4">
        <v>8</v>
      </c>
      <c r="BJ202" s="4">
        <v>1</v>
      </c>
      <c r="BK202" s="4">
        <v>6</v>
      </c>
    </row>
    <row r="203" spans="1:63" s="1" customFormat="1" ht="9.9" customHeight="1" x14ac:dyDescent="0.2">
      <c r="A203" s="6" t="s">
        <v>17</v>
      </c>
      <c r="B203" s="10"/>
      <c r="C203" s="4">
        <v>19</v>
      </c>
      <c r="D203" s="4">
        <v>92</v>
      </c>
      <c r="E203" s="4">
        <v>72</v>
      </c>
      <c r="F203" s="4">
        <v>43574</v>
      </c>
      <c r="G203" s="4">
        <v>491</v>
      </c>
      <c r="H203" s="4">
        <v>31</v>
      </c>
      <c r="I203" s="4">
        <v>18</v>
      </c>
      <c r="J203" s="4">
        <v>41</v>
      </c>
      <c r="K203" s="4">
        <v>44</v>
      </c>
      <c r="L203" s="4">
        <v>11</v>
      </c>
      <c r="M203" s="4">
        <v>130</v>
      </c>
      <c r="N203" s="4">
        <v>6098</v>
      </c>
      <c r="O203" s="4">
        <v>119</v>
      </c>
      <c r="P203" s="4">
        <v>30</v>
      </c>
      <c r="Q203" s="4">
        <v>7150</v>
      </c>
      <c r="R203" s="4">
        <v>15</v>
      </c>
      <c r="S203" s="4">
        <v>41</v>
      </c>
      <c r="T203" s="4">
        <v>39</v>
      </c>
      <c r="U203" s="4">
        <v>42448</v>
      </c>
      <c r="V203" s="4">
        <v>503</v>
      </c>
      <c r="W203" s="4">
        <v>896</v>
      </c>
      <c r="X203" s="4">
        <v>436</v>
      </c>
      <c r="Y203" s="4">
        <v>638</v>
      </c>
      <c r="Z203" s="4">
        <v>689</v>
      </c>
      <c r="AA203" s="4">
        <v>20</v>
      </c>
      <c r="AB203" s="4">
        <v>15961</v>
      </c>
      <c r="AC203" s="4">
        <v>15</v>
      </c>
      <c r="AD203" s="4">
        <v>188</v>
      </c>
      <c r="AE203" s="4">
        <v>40</v>
      </c>
      <c r="AF203" s="4">
        <v>39533</v>
      </c>
      <c r="AG203" s="4">
        <v>32</v>
      </c>
      <c r="AH203" s="4">
        <v>112</v>
      </c>
      <c r="AI203" s="4">
        <v>322</v>
      </c>
      <c r="AJ203" s="4">
        <v>193</v>
      </c>
      <c r="AK203" s="4">
        <v>114</v>
      </c>
      <c r="AL203" s="4">
        <v>18</v>
      </c>
      <c r="AM203" s="4">
        <v>155</v>
      </c>
      <c r="AN203" s="4">
        <v>559</v>
      </c>
      <c r="AO203" s="4">
        <v>48</v>
      </c>
      <c r="AP203" s="4">
        <v>118</v>
      </c>
      <c r="AQ203" s="4">
        <v>136</v>
      </c>
      <c r="AR203" s="4">
        <v>20</v>
      </c>
      <c r="AS203" s="4">
        <v>6</v>
      </c>
      <c r="AT203" s="4">
        <v>11</v>
      </c>
      <c r="AU203" s="4">
        <v>10</v>
      </c>
      <c r="AV203" s="4">
        <v>25</v>
      </c>
      <c r="AW203" s="4">
        <v>143</v>
      </c>
      <c r="AX203" s="4">
        <v>99</v>
      </c>
      <c r="AY203" s="4">
        <v>10</v>
      </c>
      <c r="AZ203" s="4">
        <v>15</v>
      </c>
      <c r="BA203" s="4">
        <v>30</v>
      </c>
      <c r="BB203" s="4">
        <v>38</v>
      </c>
      <c r="BC203" s="4">
        <v>18</v>
      </c>
      <c r="BD203" s="4">
        <v>29</v>
      </c>
      <c r="BE203" s="4">
        <v>5</v>
      </c>
      <c r="BF203" s="4">
        <v>9</v>
      </c>
      <c r="BG203" s="4">
        <v>12</v>
      </c>
      <c r="BH203" s="4">
        <v>67</v>
      </c>
      <c r="BI203" s="4">
        <v>77</v>
      </c>
      <c r="BJ203" s="4">
        <v>23</v>
      </c>
      <c r="BK203" s="4">
        <v>38</v>
      </c>
    </row>
    <row r="204" spans="1:63" s="7" customFormat="1" ht="9.9" customHeight="1" x14ac:dyDescent="0.2">
      <c r="B204" s="11" t="s">
        <v>18</v>
      </c>
      <c r="C204" s="8">
        <f t="shared" ref="C204:AH204" si="58">C203/ 162180</f>
        <v>1.1715377975089407E-4</v>
      </c>
      <c r="D204" s="8">
        <f t="shared" si="58"/>
        <v>5.6727093353064497E-4</v>
      </c>
      <c r="E204" s="8">
        <f t="shared" si="58"/>
        <v>4.4395116537180912E-4</v>
      </c>
      <c r="F204" s="8">
        <f t="shared" si="58"/>
        <v>0.26867677888765568</v>
      </c>
      <c r="G204" s="8">
        <f t="shared" si="58"/>
        <v>3.0275003082994205E-3</v>
      </c>
      <c r="H204" s="8">
        <f t="shared" si="58"/>
        <v>1.9114564064619559E-4</v>
      </c>
      <c r="I204" s="8">
        <f t="shared" si="58"/>
        <v>1.1098779134295228E-4</v>
      </c>
      <c r="J204" s="8">
        <f t="shared" si="58"/>
        <v>2.5280552472561354E-4</v>
      </c>
      <c r="K204" s="8">
        <f t="shared" si="58"/>
        <v>2.713034899494389E-4</v>
      </c>
      <c r="L204" s="8">
        <f t="shared" si="58"/>
        <v>6.7825872487359726E-5</v>
      </c>
      <c r="M204" s="8">
        <f t="shared" si="58"/>
        <v>8.0157849303243308E-4</v>
      </c>
      <c r="N204" s="8">
        <f t="shared" si="58"/>
        <v>3.7600197311629051E-2</v>
      </c>
      <c r="O204" s="8">
        <f t="shared" si="58"/>
        <v>7.3375262054507339E-4</v>
      </c>
      <c r="P204" s="8">
        <f t="shared" si="58"/>
        <v>1.849796522382538E-4</v>
      </c>
      <c r="Q204" s="8">
        <f t="shared" si="58"/>
        <v>4.4086817116783819E-2</v>
      </c>
      <c r="R204" s="8">
        <f t="shared" si="58"/>
        <v>9.2489826119126898E-5</v>
      </c>
      <c r="S204" s="8">
        <f t="shared" si="58"/>
        <v>2.5280552472561354E-4</v>
      </c>
      <c r="T204" s="8">
        <f t="shared" si="58"/>
        <v>2.4047354790972993E-4</v>
      </c>
      <c r="U204" s="8">
        <f t="shared" si="58"/>
        <v>0.26173387594031322</v>
      </c>
      <c r="V204" s="8">
        <f t="shared" si="58"/>
        <v>3.101492169194722E-3</v>
      </c>
      <c r="W204" s="8">
        <f t="shared" si="58"/>
        <v>5.5247256135158469E-3</v>
      </c>
      <c r="X204" s="8">
        <f t="shared" si="58"/>
        <v>2.688370945862622E-3</v>
      </c>
      <c r="Y204" s="8">
        <f t="shared" si="58"/>
        <v>3.9339006042668637E-3</v>
      </c>
      <c r="Z204" s="8">
        <f t="shared" si="58"/>
        <v>4.2483660130718951E-3</v>
      </c>
      <c r="AA204" s="8">
        <f t="shared" si="58"/>
        <v>1.2331976815883587E-4</v>
      </c>
      <c r="AB204" s="8">
        <f t="shared" si="58"/>
        <v>9.8415340979158952E-2</v>
      </c>
      <c r="AC204" s="8">
        <f t="shared" si="58"/>
        <v>9.2489826119126898E-5</v>
      </c>
      <c r="AD204" s="8">
        <f t="shared" si="58"/>
        <v>1.1592058206930571E-3</v>
      </c>
      <c r="AE204" s="8">
        <f t="shared" si="58"/>
        <v>2.4663953631767175E-4</v>
      </c>
      <c r="AF204" s="8">
        <f t="shared" si="58"/>
        <v>0.2437600197311629</v>
      </c>
      <c r="AG204" s="8">
        <f t="shared" si="58"/>
        <v>1.9731162905413737E-4</v>
      </c>
      <c r="AH204" s="8">
        <f t="shared" si="58"/>
        <v>6.9059070168948087E-4</v>
      </c>
      <c r="AI204" s="8">
        <f t="shared" ref="AI204:BK204" si="59">AI203/ 162180</f>
        <v>1.9854482673572573E-3</v>
      </c>
      <c r="AJ204" s="8">
        <f t="shared" si="59"/>
        <v>1.1900357627327661E-3</v>
      </c>
      <c r="AK204" s="8">
        <f t="shared" si="59"/>
        <v>7.0292267850536445E-4</v>
      </c>
      <c r="AL204" s="8">
        <f t="shared" si="59"/>
        <v>1.1098779134295228E-4</v>
      </c>
      <c r="AM204" s="8">
        <f t="shared" si="59"/>
        <v>9.5572820323097793E-4</v>
      </c>
      <c r="AN204" s="8">
        <f t="shared" si="59"/>
        <v>3.4467875200394622E-3</v>
      </c>
      <c r="AO204" s="8">
        <f t="shared" si="59"/>
        <v>2.9596744358120606E-4</v>
      </c>
      <c r="AP204" s="8">
        <f t="shared" si="59"/>
        <v>7.275866321371316E-4</v>
      </c>
      <c r="AQ204" s="8">
        <f t="shared" si="59"/>
        <v>8.3857442348008382E-4</v>
      </c>
      <c r="AR204" s="8">
        <f t="shared" si="59"/>
        <v>1.2331976815883587E-4</v>
      </c>
      <c r="AS204" s="8">
        <f t="shared" si="59"/>
        <v>3.6995930447650758E-5</v>
      </c>
      <c r="AT204" s="8">
        <f t="shared" si="59"/>
        <v>6.7825872487359726E-5</v>
      </c>
      <c r="AU204" s="8">
        <f t="shared" si="59"/>
        <v>6.1659884079417936E-5</v>
      </c>
      <c r="AV204" s="8">
        <f t="shared" si="59"/>
        <v>1.5414971019854482E-4</v>
      </c>
      <c r="AW204" s="8">
        <f t="shared" si="59"/>
        <v>8.8173634233567645E-4</v>
      </c>
      <c r="AX204" s="8">
        <f t="shared" si="59"/>
        <v>6.1043285238623749E-4</v>
      </c>
      <c r="AY204" s="8">
        <f t="shared" si="59"/>
        <v>6.1659884079417936E-5</v>
      </c>
      <c r="AZ204" s="8">
        <f t="shared" si="59"/>
        <v>9.2489826119126898E-5</v>
      </c>
      <c r="BA204" s="8">
        <f t="shared" si="59"/>
        <v>1.849796522382538E-4</v>
      </c>
      <c r="BB204" s="8">
        <f t="shared" si="59"/>
        <v>2.3430755950178814E-4</v>
      </c>
      <c r="BC204" s="8">
        <f t="shared" si="59"/>
        <v>1.1098779134295228E-4</v>
      </c>
      <c r="BD204" s="8">
        <f t="shared" si="59"/>
        <v>1.7881366383031201E-4</v>
      </c>
      <c r="BE204" s="8">
        <f t="shared" si="59"/>
        <v>3.0829942039708968E-5</v>
      </c>
      <c r="BF204" s="8">
        <f t="shared" si="59"/>
        <v>5.549389567147614E-5</v>
      </c>
      <c r="BG204" s="8">
        <f t="shared" si="59"/>
        <v>7.3991860895301516E-5</v>
      </c>
      <c r="BH204" s="8">
        <f t="shared" si="59"/>
        <v>4.1312122333210012E-4</v>
      </c>
      <c r="BI204" s="8">
        <f t="shared" si="59"/>
        <v>4.7478110741151807E-4</v>
      </c>
      <c r="BJ204" s="8">
        <f t="shared" si="59"/>
        <v>1.4181773338266124E-4</v>
      </c>
      <c r="BK204" s="8">
        <f t="shared" si="59"/>
        <v>2.3430755950178814E-4</v>
      </c>
    </row>
    <row r="205" spans="1:63" s="1" customFormat="1" ht="5.0999999999999996" customHeight="1" x14ac:dyDescent="0.2">
      <c r="B205" s="1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</row>
    <row r="206" spans="1:63" s="1" customFormat="1" ht="9.9" customHeight="1" x14ac:dyDescent="0.2">
      <c r="A206" s="3" t="s">
        <v>84</v>
      </c>
      <c r="B206" s="1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</row>
    <row r="207" spans="1:63" s="1" customFormat="1" ht="9.9" customHeight="1" x14ac:dyDescent="0.2">
      <c r="B207" s="10" t="s">
        <v>42</v>
      </c>
      <c r="C207" s="4">
        <v>49</v>
      </c>
      <c r="D207" s="4">
        <v>64</v>
      </c>
      <c r="E207" s="4">
        <v>53</v>
      </c>
      <c r="F207" s="4">
        <v>18214</v>
      </c>
      <c r="G207" s="4">
        <v>652</v>
      </c>
      <c r="H207" s="4">
        <v>40</v>
      </c>
      <c r="I207" s="4">
        <v>21</v>
      </c>
      <c r="J207" s="4">
        <v>42</v>
      </c>
      <c r="K207" s="4">
        <v>54</v>
      </c>
      <c r="L207" s="4">
        <v>14</v>
      </c>
      <c r="M207" s="4">
        <v>57</v>
      </c>
      <c r="N207" s="4">
        <v>1209</v>
      </c>
      <c r="O207" s="4">
        <v>225</v>
      </c>
      <c r="P207" s="4">
        <v>20</v>
      </c>
      <c r="Q207" s="4">
        <v>1845</v>
      </c>
      <c r="R207" s="4">
        <v>44</v>
      </c>
      <c r="S207" s="4">
        <v>30</v>
      </c>
      <c r="T207" s="4">
        <v>33</v>
      </c>
      <c r="U207" s="4">
        <v>13502</v>
      </c>
      <c r="V207" s="4">
        <v>211</v>
      </c>
      <c r="W207" s="4">
        <v>518</v>
      </c>
      <c r="X207" s="4">
        <v>850</v>
      </c>
      <c r="Y207" s="4">
        <v>379</v>
      </c>
      <c r="Z207" s="4">
        <v>27</v>
      </c>
      <c r="AA207" s="4">
        <v>32</v>
      </c>
      <c r="AB207" s="4">
        <v>6947</v>
      </c>
      <c r="AC207" s="4">
        <v>23</v>
      </c>
      <c r="AD207" s="4">
        <v>452</v>
      </c>
      <c r="AE207" s="4">
        <v>50</v>
      </c>
      <c r="AF207" s="4">
        <v>14577</v>
      </c>
      <c r="AG207" s="4">
        <v>25</v>
      </c>
      <c r="AH207" s="4">
        <v>100</v>
      </c>
      <c r="AI207" s="4">
        <v>287</v>
      </c>
      <c r="AJ207" s="4">
        <v>60</v>
      </c>
      <c r="AK207" s="4">
        <v>105</v>
      </c>
      <c r="AL207" s="4">
        <v>18</v>
      </c>
      <c r="AM207" s="4">
        <v>46</v>
      </c>
      <c r="AN207" s="4">
        <v>595</v>
      </c>
      <c r="AO207" s="4">
        <v>6</v>
      </c>
      <c r="AP207" s="4">
        <v>171</v>
      </c>
      <c r="AQ207" s="4">
        <v>88</v>
      </c>
      <c r="AR207" s="4">
        <v>17</v>
      </c>
      <c r="AS207" s="4">
        <v>5</v>
      </c>
      <c r="AT207" s="4">
        <v>4</v>
      </c>
      <c r="AU207" s="4">
        <v>13</v>
      </c>
      <c r="AV207" s="4">
        <v>9</v>
      </c>
      <c r="AW207" s="4">
        <v>50</v>
      </c>
      <c r="AX207" s="4">
        <v>26</v>
      </c>
      <c r="AY207" s="4">
        <v>1</v>
      </c>
      <c r="AZ207" s="4">
        <v>9</v>
      </c>
      <c r="BA207" s="4">
        <v>12</v>
      </c>
      <c r="BB207" s="4">
        <v>34</v>
      </c>
      <c r="BC207" s="4">
        <v>14</v>
      </c>
      <c r="BD207" s="4">
        <v>26</v>
      </c>
      <c r="BE207" s="4">
        <v>31</v>
      </c>
      <c r="BF207" s="4">
        <v>5</v>
      </c>
      <c r="BG207" s="4">
        <v>6</v>
      </c>
      <c r="BH207" s="4">
        <v>38</v>
      </c>
      <c r="BI207" s="4">
        <v>30</v>
      </c>
      <c r="BJ207" s="4">
        <v>19</v>
      </c>
      <c r="BK207" s="4">
        <v>84</v>
      </c>
    </row>
    <row r="208" spans="1:63" s="1" customFormat="1" ht="9.9" customHeight="1" x14ac:dyDescent="0.2">
      <c r="A208" s="6" t="s">
        <v>17</v>
      </c>
      <c r="B208" s="10"/>
      <c r="C208" s="4">
        <v>49</v>
      </c>
      <c r="D208" s="4">
        <v>64</v>
      </c>
      <c r="E208" s="4">
        <v>53</v>
      </c>
      <c r="F208" s="4">
        <v>18214</v>
      </c>
      <c r="G208" s="4">
        <v>652</v>
      </c>
      <c r="H208" s="4">
        <v>40</v>
      </c>
      <c r="I208" s="4">
        <v>21</v>
      </c>
      <c r="J208" s="4">
        <v>42</v>
      </c>
      <c r="K208" s="4">
        <v>54</v>
      </c>
      <c r="L208" s="4">
        <v>14</v>
      </c>
      <c r="M208" s="4">
        <v>57</v>
      </c>
      <c r="N208" s="4">
        <v>1209</v>
      </c>
      <c r="O208" s="4">
        <v>225</v>
      </c>
      <c r="P208" s="4">
        <v>20</v>
      </c>
      <c r="Q208" s="4">
        <v>1845</v>
      </c>
      <c r="R208" s="4">
        <v>44</v>
      </c>
      <c r="S208" s="4">
        <v>30</v>
      </c>
      <c r="T208" s="4">
        <v>33</v>
      </c>
      <c r="U208" s="4">
        <v>13502</v>
      </c>
      <c r="V208" s="4">
        <v>211</v>
      </c>
      <c r="W208" s="4">
        <v>518</v>
      </c>
      <c r="X208" s="4">
        <v>850</v>
      </c>
      <c r="Y208" s="4">
        <v>379</v>
      </c>
      <c r="Z208" s="4">
        <v>27</v>
      </c>
      <c r="AA208" s="4">
        <v>32</v>
      </c>
      <c r="AB208" s="4">
        <v>6947</v>
      </c>
      <c r="AC208" s="4">
        <v>23</v>
      </c>
      <c r="AD208" s="4">
        <v>452</v>
      </c>
      <c r="AE208" s="4">
        <v>50</v>
      </c>
      <c r="AF208" s="4">
        <v>14577</v>
      </c>
      <c r="AG208" s="4">
        <v>25</v>
      </c>
      <c r="AH208" s="4">
        <v>100</v>
      </c>
      <c r="AI208" s="4">
        <v>287</v>
      </c>
      <c r="AJ208" s="4">
        <v>60</v>
      </c>
      <c r="AK208" s="4">
        <v>105</v>
      </c>
      <c r="AL208" s="4">
        <v>18</v>
      </c>
      <c r="AM208" s="4">
        <v>46</v>
      </c>
      <c r="AN208" s="4">
        <v>595</v>
      </c>
      <c r="AO208" s="4">
        <v>6</v>
      </c>
      <c r="AP208" s="4">
        <v>171</v>
      </c>
      <c r="AQ208" s="4">
        <v>88</v>
      </c>
      <c r="AR208" s="4">
        <v>17</v>
      </c>
      <c r="AS208" s="4">
        <v>5</v>
      </c>
      <c r="AT208" s="4">
        <v>4</v>
      </c>
      <c r="AU208" s="4">
        <v>13</v>
      </c>
      <c r="AV208" s="4">
        <v>9</v>
      </c>
      <c r="AW208" s="4">
        <v>50</v>
      </c>
      <c r="AX208" s="4">
        <v>26</v>
      </c>
      <c r="AY208" s="4">
        <v>1</v>
      </c>
      <c r="AZ208" s="4">
        <v>9</v>
      </c>
      <c r="BA208" s="4">
        <v>12</v>
      </c>
      <c r="BB208" s="4">
        <v>34</v>
      </c>
      <c r="BC208" s="4">
        <v>14</v>
      </c>
      <c r="BD208" s="4">
        <v>26</v>
      </c>
      <c r="BE208" s="4">
        <v>31</v>
      </c>
      <c r="BF208" s="4">
        <v>5</v>
      </c>
      <c r="BG208" s="4">
        <v>6</v>
      </c>
      <c r="BH208" s="4">
        <v>38</v>
      </c>
      <c r="BI208" s="4">
        <v>30</v>
      </c>
      <c r="BJ208" s="4">
        <v>19</v>
      </c>
      <c r="BK208" s="4">
        <v>84</v>
      </c>
    </row>
    <row r="209" spans="1:63" s="7" customFormat="1" ht="9.9" customHeight="1" x14ac:dyDescent="0.2">
      <c r="B209" s="11" t="s">
        <v>18</v>
      </c>
      <c r="C209" s="8">
        <f t="shared" ref="C209:AH209" si="60">C208/ 62368</f>
        <v>7.8565931246793225E-4</v>
      </c>
      <c r="D209" s="8">
        <f t="shared" si="60"/>
        <v>1.026167265264238E-3</v>
      </c>
      <c r="E209" s="8">
        <f t="shared" si="60"/>
        <v>8.4979476654694719E-4</v>
      </c>
      <c r="F209" s="8">
        <f t="shared" si="60"/>
        <v>0.29204079014879425</v>
      </c>
      <c r="G209" s="8">
        <f t="shared" si="60"/>
        <v>1.0454079014879426E-2</v>
      </c>
      <c r="H209" s="8">
        <f t="shared" si="60"/>
        <v>6.4135454079014879E-4</v>
      </c>
      <c r="I209" s="8">
        <f t="shared" si="60"/>
        <v>3.3671113391482813E-4</v>
      </c>
      <c r="J209" s="8">
        <f t="shared" si="60"/>
        <v>6.7342226782965626E-4</v>
      </c>
      <c r="K209" s="8">
        <f t="shared" si="60"/>
        <v>8.6582863006670087E-4</v>
      </c>
      <c r="L209" s="8">
        <f t="shared" si="60"/>
        <v>2.2447408927655209E-4</v>
      </c>
      <c r="M209" s="8">
        <f t="shared" si="60"/>
        <v>9.1393022062596203E-4</v>
      </c>
      <c r="N209" s="8">
        <f t="shared" si="60"/>
        <v>1.9384940995382249E-2</v>
      </c>
      <c r="O209" s="8">
        <f t="shared" si="60"/>
        <v>3.6076192919445868E-3</v>
      </c>
      <c r="P209" s="8">
        <f t="shared" si="60"/>
        <v>3.2067727039507439E-4</v>
      </c>
      <c r="Q209" s="8">
        <f t="shared" si="60"/>
        <v>2.9582478193945612E-2</v>
      </c>
      <c r="R209" s="8">
        <f t="shared" si="60"/>
        <v>7.0548999486916362E-4</v>
      </c>
      <c r="S209" s="8">
        <f t="shared" si="60"/>
        <v>4.8101590559261159E-4</v>
      </c>
      <c r="T209" s="8">
        <f t="shared" si="60"/>
        <v>5.291174961518728E-4</v>
      </c>
      <c r="U209" s="8">
        <f t="shared" si="60"/>
        <v>0.21648922524371472</v>
      </c>
      <c r="V209" s="8">
        <f t="shared" si="60"/>
        <v>3.3831452026680349E-3</v>
      </c>
      <c r="W209" s="8">
        <f t="shared" si="60"/>
        <v>8.3055413032324266E-3</v>
      </c>
      <c r="X209" s="8">
        <f t="shared" si="60"/>
        <v>1.3628783991790662E-2</v>
      </c>
      <c r="Y209" s="8">
        <f t="shared" si="60"/>
        <v>6.0768342739866595E-3</v>
      </c>
      <c r="Z209" s="8">
        <f t="shared" si="60"/>
        <v>4.3291431503335044E-4</v>
      </c>
      <c r="AA209" s="8">
        <f t="shared" si="60"/>
        <v>5.1308363263211901E-4</v>
      </c>
      <c r="AB209" s="8">
        <f t="shared" si="60"/>
        <v>0.11138724987172909</v>
      </c>
      <c r="AC209" s="8">
        <f t="shared" si="60"/>
        <v>3.6877886095433555E-4</v>
      </c>
      <c r="AD209" s="8">
        <f t="shared" si="60"/>
        <v>7.2473063109286815E-3</v>
      </c>
      <c r="AE209" s="8">
        <f t="shared" si="60"/>
        <v>8.0169317598768604E-4</v>
      </c>
      <c r="AF209" s="8">
        <f t="shared" si="60"/>
        <v>0.23372562852744996</v>
      </c>
      <c r="AG209" s="8">
        <f t="shared" si="60"/>
        <v>4.0084658799384302E-4</v>
      </c>
      <c r="AH209" s="8">
        <f t="shared" si="60"/>
        <v>1.6033863519753721E-3</v>
      </c>
      <c r="AI209" s="8">
        <f t="shared" ref="AI209:BK209" si="61">AI208/ 62368</f>
        <v>4.6017188301693173E-3</v>
      </c>
      <c r="AJ209" s="8">
        <f t="shared" si="61"/>
        <v>9.6203181118522318E-4</v>
      </c>
      <c r="AK209" s="8">
        <f t="shared" si="61"/>
        <v>1.6835556695741405E-3</v>
      </c>
      <c r="AL209" s="8">
        <f t="shared" si="61"/>
        <v>2.8860954335556698E-4</v>
      </c>
      <c r="AM209" s="8">
        <f t="shared" si="61"/>
        <v>7.3755772190867109E-4</v>
      </c>
      <c r="AN209" s="8">
        <f t="shared" si="61"/>
        <v>9.5401487942534634E-3</v>
      </c>
      <c r="AO209" s="8">
        <f t="shared" si="61"/>
        <v>9.6203181118522321E-5</v>
      </c>
      <c r="AP209" s="8">
        <f t="shared" si="61"/>
        <v>2.7417906618778863E-3</v>
      </c>
      <c r="AQ209" s="8">
        <f t="shared" si="61"/>
        <v>1.4109799897383272E-3</v>
      </c>
      <c r="AR209" s="8">
        <f t="shared" si="61"/>
        <v>2.7257567983581324E-4</v>
      </c>
      <c r="AS209" s="8">
        <f t="shared" si="61"/>
        <v>8.0169317598768598E-5</v>
      </c>
      <c r="AT209" s="8">
        <f t="shared" si="61"/>
        <v>6.4135454079014876E-5</v>
      </c>
      <c r="AU209" s="8">
        <f t="shared" si="61"/>
        <v>2.0844022575679835E-4</v>
      </c>
      <c r="AV209" s="8">
        <f t="shared" si="61"/>
        <v>1.4430477167778349E-4</v>
      </c>
      <c r="AW209" s="8">
        <f t="shared" si="61"/>
        <v>8.0169317598768604E-4</v>
      </c>
      <c r="AX209" s="8">
        <f t="shared" si="61"/>
        <v>4.168804515135967E-4</v>
      </c>
      <c r="AY209" s="8">
        <f t="shared" si="61"/>
        <v>1.6033863519753719E-5</v>
      </c>
      <c r="AZ209" s="8">
        <f t="shared" si="61"/>
        <v>1.4430477167778349E-4</v>
      </c>
      <c r="BA209" s="8">
        <f t="shared" si="61"/>
        <v>1.9240636223704464E-4</v>
      </c>
      <c r="BB209" s="8">
        <f t="shared" si="61"/>
        <v>5.4515135967162648E-4</v>
      </c>
      <c r="BC209" s="8">
        <f t="shared" si="61"/>
        <v>2.2447408927655209E-4</v>
      </c>
      <c r="BD209" s="8">
        <f t="shared" si="61"/>
        <v>4.168804515135967E-4</v>
      </c>
      <c r="BE209" s="8">
        <f t="shared" si="61"/>
        <v>4.9704976911236533E-4</v>
      </c>
      <c r="BF209" s="8">
        <f t="shared" si="61"/>
        <v>8.0169317598768598E-5</v>
      </c>
      <c r="BG209" s="8">
        <f t="shared" si="61"/>
        <v>9.6203181118522321E-5</v>
      </c>
      <c r="BH209" s="8">
        <f t="shared" si="61"/>
        <v>6.0928681375064131E-4</v>
      </c>
      <c r="BI209" s="8">
        <f t="shared" si="61"/>
        <v>4.8101590559261159E-4</v>
      </c>
      <c r="BJ209" s="8">
        <f t="shared" si="61"/>
        <v>3.0464340687532066E-4</v>
      </c>
      <c r="BK209" s="8">
        <f t="shared" si="61"/>
        <v>1.3468445356593125E-3</v>
      </c>
    </row>
    <row r="210" spans="1:63" s="1" customFormat="1" ht="5.0999999999999996" customHeight="1" x14ac:dyDescent="0.2">
      <c r="B210" s="1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</row>
    <row r="211" spans="1:63" s="1" customFormat="1" ht="9.9" customHeight="1" x14ac:dyDescent="0.2">
      <c r="A211" s="3" t="s">
        <v>85</v>
      </c>
      <c r="B211" s="1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</row>
    <row r="212" spans="1:63" s="1" customFormat="1" ht="9.9" customHeight="1" x14ac:dyDescent="0.2">
      <c r="B212" s="10" t="s">
        <v>86</v>
      </c>
      <c r="C212" s="4">
        <v>16</v>
      </c>
      <c r="D212" s="4">
        <v>47</v>
      </c>
      <c r="E212" s="4">
        <v>18</v>
      </c>
      <c r="F212" s="4">
        <v>12486</v>
      </c>
      <c r="G212" s="4">
        <v>89</v>
      </c>
      <c r="H212" s="4">
        <v>17</v>
      </c>
      <c r="I212" s="4">
        <v>21</v>
      </c>
      <c r="J212" s="4">
        <v>62</v>
      </c>
      <c r="K212" s="4">
        <v>67</v>
      </c>
      <c r="L212" s="4">
        <v>12</v>
      </c>
      <c r="M212" s="4">
        <v>48</v>
      </c>
      <c r="N212" s="4">
        <v>1038</v>
      </c>
      <c r="O212" s="4">
        <v>75</v>
      </c>
      <c r="P212" s="4">
        <v>13</v>
      </c>
      <c r="Q212" s="4">
        <v>2080</v>
      </c>
      <c r="R212" s="4">
        <v>26</v>
      </c>
      <c r="S212" s="4">
        <v>30</v>
      </c>
      <c r="T212" s="4">
        <v>29</v>
      </c>
      <c r="U212" s="4">
        <v>10504</v>
      </c>
      <c r="V212" s="4">
        <v>222</v>
      </c>
      <c r="W212" s="4">
        <v>436</v>
      </c>
      <c r="X212" s="4">
        <v>451</v>
      </c>
      <c r="Y212" s="4">
        <v>224</v>
      </c>
      <c r="Z212" s="4">
        <v>58</v>
      </c>
      <c r="AA212" s="4">
        <v>21</v>
      </c>
      <c r="AB212" s="4">
        <v>20678</v>
      </c>
      <c r="AC212" s="4">
        <v>20</v>
      </c>
      <c r="AD212" s="4">
        <v>232</v>
      </c>
      <c r="AE212" s="4">
        <v>28</v>
      </c>
      <c r="AF212" s="4">
        <v>38473</v>
      </c>
      <c r="AG212" s="4">
        <v>13</v>
      </c>
      <c r="AH212" s="4">
        <v>125</v>
      </c>
      <c r="AI212" s="4">
        <v>202</v>
      </c>
      <c r="AJ212" s="4">
        <v>96</v>
      </c>
      <c r="AK212" s="4">
        <v>108</v>
      </c>
      <c r="AL212" s="4">
        <v>14</v>
      </c>
      <c r="AM212" s="4">
        <v>93</v>
      </c>
      <c r="AN212" s="4">
        <v>331</v>
      </c>
      <c r="AO212" s="4">
        <v>31</v>
      </c>
      <c r="AP212" s="4">
        <v>119</v>
      </c>
      <c r="AQ212" s="4">
        <v>70</v>
      </c>
      <c r="AR212" s="4">
        <v>16</v>
      </c>
      <c r="AS212" s="4">
        <v>5</v>
      </c>
      <c r="AT212" s="4">
        <v>7</v>
      </c>
      <c r="AU212" s="4">
        <v>8</v>
      </c>
      <c r="AV212" s="4">
        <v>9</v>
      </c>
      <c r="AW212" s="4">
        <v>54</v>
      </c>
      <c r="AX212" s="4">
        <v>27</v>
      </c>
      <c r="AY212" s="4">
        <v>4</v>
      </c>
      <c r="AZ212" s="4">
        <v>12</v>
      </c>
      <c r="BA212" s="4">
        <v>9</v>
      </c>
      <c r="BB212" s="4">
        <v>23</v>
      </c>
      <c r="BC212" s="4">
        <v>22</v>
      </c>
      <c r="BD212" s="4">
        <v>16</v>
      </c>
      <c r="BE212" s="4">
        <v>11</v>
      </c>
      <c r="BF212" s="4">
        <v>4</v>
      </c>
      <c r="BG212" s="4">
        <v>8</v>
      </c>
      <c r="BH212" s="4">
        <v>55</v>
      </c>
      <c r="BI212" s="4">
        <v>24</v>
      </c>
      <c r="BJ212" s="4">
        <v>16</v>
      </c>
      <c r="BK212" s="4">
        <v>38</v>
      </c>
    </row>
    <row r="213" spans="1:63" s="1" customFormat="1" ht="9.9" customHeight="1" x14ac:dyDescent="0.2">
      <c r="B213" s="10" t="s">
        <v>87</v>
      </c>
      <c r="C213" s="4">
        <v>2</v>
      </c>
      <c r="D213" s="4">
        <v>10</v>
      </c>
      <c r="E213" s="4">
        <v>15</v>
      </c>
      <c r="F213" s="4">
        <v>5692</v>
      </c>
      <c r="G213" s="4">
        <v>37</v>
      </c>
      <c r="H213" s="4">
        <v>6</v>
      </c>
      <c r="I213" s="4">
        <v>8</v>
      </c>
      <c r="J213" s="4">
        <v>27</v>
      </c>
      <c r="K213" s="4">
        <v>20</v>
      </c>
      <c r="L213" s="4">
        <v>2</v>
      </c>
      <c r="M213" s="4">
        <v>6</v>
      </c>
      <c r="N213" s="4">
        <v>536</v>
      </c>
      <c r="O213" s="4">
        <v>39</v>
      </c>
      <c r="P213" s="4">
        <v>5</v>
      </c>
      <c r="Q213" s="4">
        <v>746</v>
      </c>
      <c r="R213" s="4">
        <v>6</v>
      </c>
      <c r="S213" s="4">
        <v>5</v>
      </c>
      <c r="T213" s="4">
        <v>7</v>
      </c>
      <c r="U213" s="4">
        <v>4388</v>
      </c>
      <c r="V213" s="4">
        <v>61</v>
      </c>
      <c r="W213" s="4">
        <v>120</v>
      </c>
      <c r="X213" s="4">
        <v>152</v>
      </c>
      <c r="Y213" s="4">
        <v>95</v>
      </c>
      <c r="Z213" s="4">
        <v>26</v>
      </c>
      <c r="AA213" s="4">
        <v>10</v>
      </c>
      <c r="AB213" s="4">
        <v>6830</v>
      </c>
      <c r="AC213" s="4">
        <v>5</v>
      </c>
      <c r="AD213" s="4">
        <v>58</v>
      </c>
      <c r="AE213" s="4">
        <v>15</v>
      </c>
      <c r="AF213" s="4">
        <v>14228</v>
      </c>
      <c r="AG213" s="4">
        <v>8</v>
      </c>
      <c r="AH213" s="4">
        <v>34</v>
      </c>
      <c r="AI213" s="4">
        <v>114</v>
      </c>
      <c r="AJ213" s="4">
        <v>27</v>
      </c>
      <c r="AK213" s="4">
        <v>41</v>
      </c>
      <c r="AL213" s="4">
        <v>0</v>
      </c>
      <c r="AM213" s="4">
        <v>30</v>
      </c>
      <c r="AN213" s="4">
        <v>139</v>
      </c>
      <c r="AO213" s="4">
        <v>10</v>
      </c>
      <c r="AP213" s="4">
        <v>44</v>
      </c>
      <c r="AQ213" s="4">
        <v>18</v>
      </c>
      <c r="AR213" s="4">
        <v>6</v>
      </c>
      <c r="AS213" s="4">
        <v>0</v>
      </c>
      <c r="AT213" s="4">
        <v>0</v>
      </c>
      <c r="AU213" s="4">
        <v>1</v>
      </c>
      <c r="AV213" s="4">
        <v>2</v>
      </c>
      <c r="AW213" s="4">
        <v>13</v>
      </c>
      <c r="AX213" s="4">
        <v>17</v>
      </c>
      <c r="AY213" s="4">
        <v>0</v>
      </c>
      <c r="AZ213" s="4">
        <v>4</v>
      </c>
      <c r="BA213" s="4">
        <v>1</v>
      </c>
      <c r="BB213" s="4">
        <v>8</v>
      </c>
      <c r="BC213" s="4">
        <v>2</v>
      </c>
      <c r="BD213" s="4">
        <v>11</v>
      </c>
      <c r="BE213" s="4">
        <v>6</v>
      </c>
      <c r="BF213" s="4">
        <v>4</v>
      </c>
      <c r="BG213" s="4">
        <v>2</v>
      </c>
      <c r="BH213" s="4">
        <v>14</v>
      </c>
      <c r="BI213" s="4">
        <v>9</v>
      </c>
      <c r="BJ213" s="4">
        <v>14</v>
      </c>
      <c r="BK213" s="4">
        <v>9</v>
      </c>
    </row>
    <row r="214" spans="1:63" s="1" customFormat="1" ht="9.9" customHeight="1" x14ac:dyDescent="0.2">
      <c r="A214" s="6" t="s">
        <v>17</v>
      </c>
      <c r="B214" s="10"/>
      <c r="C214" s="4">
        <v>18</v>
      </c>
      <c r="D214" s="4">
        <v>57</v>
      </c>
      <c r="E214" s="4">
        <v>33</v>
      </c>
      <c r="F214" s="4">
        <v>18178</v>
      </c>
      <c r="G214" s="4">
        <v>126</v>
      </c>
      <c r="H214" s="4">
        <v>23</v>
      </c>
      <c r="I214" s="4">
        <v>29</v>
      </c>
      <c r="J214" s="4">
        <v>89</v>
      </c>
      <c r="K214" s="4">
        <v>87</v>
      </c>
      <c r="L214" s="4">
        <v>14</v>
      </c>
      <c r="M214" s="4">
        <v>54</v>
      </c>
      <c r="N214" s="4">
        <v>1574</v>
      </c>
      <c r="O214" s="4">
        <v>114</v>
      </c>
      <c r="P214" s="4">
        <v>18</v>
      </c>
      <c r="Q214" s="4">
        <v>2826</v>
      </c>
      <c r="R214" s="4">
        <v>32</v>
      </c>
      <c r="S214" s="4">
        <v>35</v>
      </c>
      <c r="T214" s="4">
        <v>36</v>
      </c>
      <c r="U214" s="4">
        <v>14892</v>
      </c>
      <c r="V214" s="4">
        <v>283</v>
      </c>
      <c r="W214" s="4">
        <v>556</v>
      </c>
      <c r="X214" s="4">
        <v>603</v>
      </c>
      <c r="Y214" s="4">
        <v>319</v>
      </c>
      <c r="Z214" s="4">
        <v>84</v>
      </c>
      <c r="AA214" s="4">
        <v>31</v>
      </c>
      <c r="AB214" s="4">
        <v>27508</v>
      </c>
      <c r="AC214" s="4">
        <v>25</v>
      </c>
      <c r="AD214" s="4">
        <v>290</v>
      </c>
      <c r="AE214" s="4">
        <v>43</v>
      </c>
      <c r="AF214" s="4">
        <v>52701</v>
      </c>
      <c r="AG214" s="4">
        <v>21</v>
      </c>
      <c r="AH214" s="4">
        <v>159</v>
      </c>
      <c r="AI214" s="4">
        <v>316</v>
      </c>
      <c r="AJ214" s="4">
        <v>123</v>
      </c>
      <c r="AK214" s="4">
        <v>149</v>
      </c>
      <c r="AL214" s="4">
        <v>14</v>
      </c>
      <c r="AM214" s="4">
        <v>123</v>
      </c>
      <c r="AN214" s="4">
        <v>470</v>
      </c>
      <c r="AO214" s="4">
        <v>41</v>
      </c>
      <c r="AP214" s="4">
        <v>163</v>
      </c>
      <c r="AQ214" s="4">
        <v>88</v>
      </c>
      <c r="AR214" s="4">
        <v>22</v>
      </c>
      <c r="AS214" s="4">
        <v>5</v>
      </c>
      <c r="AT214" s="4">
        <v>7</v>
      </c>
      <c r="AU214" s="4">
        <v>9</v>
      </c>
      <c r="AV214" s="4">
        <v>11</v>
      </c>
      <c r="AW214" s="4">
        <v>67</v>
      </c>
      <c r="AX214" s="4">
        <v>44</v>
      </c>
      <c r="AY214" s="4">
        <v>4</v>
      </c>
      <c r="AZ214" s="4">
        <v>16</v>
      </c>
      <c r="BA214" s="4">
        <v>10</v>
      </c>
      <c r="BB214" s="4">
        <v>31</v>
      </c>
      <c r="BC214" s="4">
        <v>24</v>
      </c>
      <c r="BD214" s="4">
        <v>27</v>
      </c>
      <c r="BE214" s="4">
        <v>17</v>
      </c>
      <c r="BF214" s="4">
        <v>8</v>
      </c>
      <c r="BG214" s="4">
        <v>10</v>
      </c>
      <c r="BH214" s="4">
        <v>69</v>
      </c>
      <c r="BI214" s="4">
        <v>33</v>
      </c>
      <c r="BJ214" s="4">
        <v>30</v>
      </c>
      <c r="BK214" s="4">
        <v>47</v>
      </c>
    </row>
    <row r="215" spans="1:63" s="7" customFormat="1" ht="9.9" customHeight="1" x14ac:dyDescent="0.2">
      <c r="B215" s="11" t="s">
        <v>18</v>
      </c>
      <c r="C215" s="8">
        <f t="shared" ref="C215:AH215" si="62">C214/ 122997</f>
        <v>1.4634503280567819E-4</v>
      </c>
      <c r="D215" s="8">
        <f t="shared" si="62"/>
        <v>4.6342593721798091E-4</v>
      </c>
      <c r="E215" s="8">
        <f t="shared" si="62"/>
        <v>2.6829922681041003E-4</v>
      </c>
      <c r="F215" s="8">
        <f t="shared" si="62"/>
        <v>0.14779222257453434</v>
      </c>
      <c r="G215" s="8">
        <f t="shared" si="62"/>
        <v>1.0244152296397474E-3</v>
      </c>
      <c r="H215" s="8">
        <f t="shared" si="62"/>
        <v>1.8699643080725547E-4</v>
      </c>
      <c r="I215" s="8">
        <f t="shared" si="62"/>
        <v>2.3577810840914819E-4</v>
      </c>
      <c r="J215" s="8">
        <f t="shared" si="62"/>
        <v>7.2359488442807552E-4</v>
      </c>
      <c r="K215" s="8">
        <f t="shared" si="62"/>
        <v>7.0733432522744459E-4</v>
      </c>
      <c r="L215" s="8">
        <f t="shared" si="62"/>
        <v>1.1382391440441637E-4</v>
      </c>
      <c r="M215" s="8">
        <f t="shared" si="62"/>
        <v>4.3903509841703456E-4</v>
      </c>
      <c r="N215" s="8">
        <f t="shared" si="62"/>
        <v>1.2797060090896525E-2</v>
      </c>
      <c r="O215" s="8">
        <f t="shared" si="62"/>
        <v>9.2685187443596181E-4</v>
      </c>
      <c r="P215" s="8">
        <f t="shared" si="62"/>
        <v>1.4634503280567819E-4</v>
      </c>
      <c r="Q215" s="8">
        <f t="shared" si="62"/>
        <v>2.2976170150491474E-2</v>
      </c>
      <c r="R215" s="8">
        <f t="shared" si="62"/>
        <v>2.6016894721009456E-4</v>
      </c>
      <c r="S215" s="8">
        <f t="shared" si="62"/>
        <v>2.8455978601104091E-4</v>
      </c>
      <c r="T215" s="8">
        <f t="shared" si="62"/>
        <v>2.9269006561135637E-4</v>
      </c>
      <c r="U215" s="8">
        <f t="shared" si="62"/>
        <v>0.12107612380789776</v>
      </c>
      <c r="V215" s="8">
        <f t="shared" si="62"/>
        <v>2.3008691268892739E-3</v>
      </c>
      <c r="W215" s="8">
        <f t="shared" si="62"/>
        <v>4.5204354577753928E-3</v>
      </c>
      <c r="X215" s="8">
        <f t="shared" si="62"/>
        <v>4.902558598990219E-3</v>
      </c>
      <c r="Y215" s="8">
        <f t="shared" si="62"/>
        <v>2.5935591925006301E-3</v>
      </c>
      <c r="Z215" s="8">
        <f t="shared" si="62"/>
        <v>6.8294348642649824E-4</v>
      </c>
      <c r="AA215" s="8">
        <f t="shared" si="62"/>
        <v>2.5203866760977909E-4</v>
      </c>
      <c r="AB215" s="8">
        <f t="shared" si="62"/>
        <v>0.22364773124547754</v>
      </c>
      <c r="AC215" s="8">
        <f t="shared" si="62"/>
        <v>2.0325699000788637E-4</v>
      </c>
      <c r="AD215" s="8">
        <f t="shared" si="62"/>
        <v>2.3577810840914818E-3</v>
      </c>
      <c r="AE215" s="8">
        <f t="shared" si="62"/>
        <v>3.4960202281356453E-4</v>
      </c>
      <c r="AF215" s="8">
        <f t="shared" si="62"/>
        <v>0.42847386521622477</v>
      </c>
      <c r="AG215" s="8">
        <f t="shared" si="62"/>
        <v>1.7073587160662456E-4</v>
      </c>
      <c r="AH215" s="8">
        <f t="shared" si="62"/>
        <v>1.2927144564501573E-3</v>
      </c>
      <c r="AI215" s="8">
        <f t="shared" ref="AI215:BK215" si="63">AI214/ 122997</f>
        <v>2.5691683536996838E-3</v>
      </c>
      <c r="AJ215" s="8">
        <f t="shared" si="63"/>
        <v>1.000024390838801E-3</v>
      </c>
      <c r="AK215" s="8">
        <f t="shared" si="63"/>
        <v>1.2114116604470028E-3</v>
      </c>
      <c r="AL215" s="8">
        <f t="shared" si="63"/>
        <v>1.1382391440441637E-4</v>
      </c>
      <c r="AM215" s="8">
        <f t="shared" si="63"/>
        <v>1.000024390838801E-3</v>
      </c>
      <c r="AN215" s="8">
        <f t="shared" si="63"/>
        <v>3.8212314121482639E-3</v>
      </c>
      <c r="AO215" s="8">
        <f t="shared" si="63"/>
        <v>3.3334146361293365E-4</v>
      </c>
      <c r="AP215" s="8">
        <f t="shared" si="63"/>
        <v>1.3252355748514192E-3</v>
      </c>
      <c r="AQ215" s="8">
        <f t="shared" si="63"/>
        <v>7.1546460482776E-4</v>
      </c>
      <c r="AR215" s="8">
        <f t="shared" si="63"/>
        <v>1.7886615120694E-4</v>
      </c>
      <c r="AS215" s="8">
        <f t="shared" si="63"/>
        <v>4.0651398001577273E-5</v>
      </c>
      <c r="AT215" s="8">
        <f t="shared" si="63"/>
        <v>5.6911957202208187E-5</v>
      </c>
      <c r="AU215" s="8">
        <f t="shared" si="63"/>
        <v>7.3172516402839093E-5</v>
      </c>
      <c r="AV215" s="8">
        <f t="shared" si="63"/>
        <v>8.943307560347E-5</v>
      </c>
      <c r="AW215" s="8">
        <f t="shared" si="63"/>
        <v>5.4472873322113547E-4</v>
      </c>
      <c r="AX215" s="8">
        <f t="shared" si="63"/>
        <v>3.5773230241388E-4</v>
      </c>
      <c r="AY215" s="8">
        <f t="shared" si="63"/>
        <v>3.252111840126182E-5</v>
      </c>
      <c r="AZ215" s="8">
        <f t="shared" si="63"/>
        <v>1.3008447360504728E-4</v>
      </c>
      <c r="BA215" s="8">
        <f t="shared" si="63"/>
        <v>8.1302796003154546E-5</v>
      </c>
      <c r="BB215" s="8">
        <f t="shared" si="63"/>
        <v>2.5203866760977909E-4</v>
      </c>
      <c r="BC215" s="8">
        <f t="shared" si="63"/>
        <v>1.9512671040757091E-4</v>
      </c>
      <c r="BD215" s="8">
        <f t="shared" si="63"/>
        <v>2.1951754920851728E-4</v>
      </c>
      <c r="BE215" s="8">
        <f t="shared" si="63"/>
        <v>1.3821475320536272E-4</v>
      </c>
      <c r="BF215" s="8">
        <f t="shared" si="63"/>
        <v>6.504223680252364E-5</v>
      </c>
      <c r="BG215" s="8">
        <f t="shared" si="63"/>
        <v>8.1302796003154546E-5</v>
      </c>
      <c r="BH215" s="8">
        <f t="shared" si="63"/>
        <v>5.609892924217664E-4</v>
      </c>
      <c r="BI215" s="8">
        <f t="shared" si="63"/>
        <v>2.6829922681041003E-4</v>
      </c>
      <c r="BJ215" s="8">
        <f t="shared" si="63"/>
        <v>2.4390838800946365E-4</v>
      </c>
      <c r="BK215" s="8">
        <f t="shared" si="63"/>
        <v>3.821231412148264E-4</v>
      </c>
    </row>
    <row r="216" spans="1:63" s="1" customFormat="1" ht="5.0999999999999996" customHeight="1" x14ac:dyDescent="0.2">
      <c r="B216" s="1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63" s="1" customFormat="1" ht="9.9" customHeight="1" x14ac:dyDescent="0.2">
      <c r="A217" s="3" t="s">
        <v>88</v>
      </c>
      <c r="B217" s="1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63" s="1" customFormat="1" ht="9.9" customHeight="1" x14ac:dyDescent="0.2">
      <c r="B218" s="10" t="s">
        <v>42</v>
      </c>
      <c r="C218" s="4">
        <v>0</v>
      </c>
      <c r="D218" s="4">
        <v>1</v>
      </c>
      <c r="E218" s="4">
        <v>0</v>
      </c>
      <c r="F218" s="4">
        <v>1478</v>
      </c>
      <c r="G218" s="4">
        <v>10</v>
      </c>
      <c r="H218" s="4">
        <v>2</v>
      </c>
      <c r="I218" s="4">
        <v>1</v>
      </c>
      <c r="J218" s="4">
        <v>0</v>
      </c>
      <c r="K218" s="4">
        <v>3</v>
      </c>
      <c r="L218" s="4">
        <v>1</v>
      </c>
      <c r="M218" s="4">
        <v>4</v>
      </c>
      <c r="N218" s="4">
        <v>145</v>
      </c>
      <c r="O218" s="4">
        <v>9</v>
      </c>
      <c r="P218" s="4">
        <v>0</v>
      </c>
      <c r="Q218" s="4">
        <v>134</v>
      </c>
      <c r="R218" s="4">
        <v>1</v>
      </c>
      <c r="S218" s="4">
        <v>0</v>
      </c>
      <c r="T218" s="4">
        <v>2</v>
      </c>
      <c r="U218" s="4">
        <v>977</v>
      </c>
      <c r="V218" s="4">
        <v>14</v>
      </c>
      <c r="W218" s="4">
        <v>30</v>
      </c>
      <c r="X218" s="4">
        <v>39</v>
      </c>
      <c r="Y218" s="4">
        <v>15</v>
      </c>
      <c r="Z218" s="4">
        <v>5</v>
      </c>
      <c r="AA218" s="4">
        <v>3</v>
      </c>
      <c r="AB218" s="4">
        <v>1203</v>
      </c>
      <c r="AC218" s="4">
        <v>2</v>
      </c>
      <c r="AD218" s="4">
        <v>28</v>
      </c>
      <c r="AE218" s="4">
        <v>8</v>
      </c>
      <c r="AF218" s="4">
        <v>3308</v>
      </c>
      <c r="AG218" s="4">
        <v>4</v>
      </c>
      <c r="AH218" s="4">
        <v>19</v>
      </c>
      <c r="AI218" s="4">
        <v>30</v>
      </c>
      <c r="AJ218" s="4">
        <v>13</v>
      </c>
      <c r="AK218" s="4">
        <v>31</v>
      </c>
      <c r="AL218" s="4">
        <v>0</v>
      </c>
      <c r="AM218" s="4">
        <v>6</v>
      </c>
      <c r="AN218" s="4">
        <v>39</v>
      </c>
      <c r="AO218" s="4">
        <v>3</v>
      </c>
      <c r="AP218" s="4">
        <v>29</v>
      </c>
      <c r="AQ218" s="4">
        <v>2</v>
      </c>
      <c r="AR218" s="4">
        <v>1</v>
      </c>
      <c r="AS218" s="4">
        <v>0</v>
      </c>
      <c r="AT218" s="4">
        <v>0</v>
      </c>
      <c r="AU218" s="4">
        <v>0</v>
      </c>
      <c r="AV218" s="4">
        <v>0</v>
      </c>
      <c r="AW218" s="4">
        <v>10</v>
      </c>
      <c r="AX218" s="4">
        <v>8</v>
      </c>
      <c r="AY218" s="4">
        <v>3</v>
      </c>
      <c r="AZ218" s="4">
        <v>1</v>
      </c>
      <c r="BA218" s="4">
        <v>3</v>
      </c>
      <c r="BB218" s="4">
        <v>0</v>
      </c>
      <c r="BC218" s="4">
        <v>0</v>
      </c>
      <c r="BD218" s="4">
        <v>0</v>
      </c>
      <c r="BE218" s="4">
        <v>0</v>
      </c>
      <c r="BF218" s="4">
        <v>0</v>
      </c>
      <c r="BG218" s="4">
        <v>0</v>
      </c>
      <c r="BH218" s="4">
        <v>3</v>
      </c>
      <c r="BI218" s="4">
        <v>2</v>
      </c>
      <c r="BJ218" s="4">
        <v>5</v>
      </c>
      <c r="BK218" s="4">
        <v>11</v>
      </c>
    </row>
    <row r="219" spans="1:63" s="1" customFormat="1" ht="9.9" customHeight="1" x14ac:dyDescent="0.2">
      <c r="B219" s="10" t="s">
        <v>89</v>
      </c>
      <c r="C219" s="4">
        <v>1</v>
      </c>
      <c r="D219" s="4">
        <v>15</v>
      </c>
      <c r="E219" s="4">
        <v>17</v>
      </c>
      <c r="F219" s="4">
        <v>4055</v>
      </c>
      <c r="G219" s="4">
        <v>42</v>
      </c>
      <c r="H219" s="4">
        <v>3</v>
      </c>
      <c r="I219" s="4">
        <v>15</v>
      </c>
      <c r="J219" s="4">
        <v>7</v>
      </c>
      <c r="K219" s="4">
        <v>34</v>
      </c>
      <c r="L219" s="4">
        <v>6</v>
      </c>
      <c r="M219" s="4">
        <v>14</v>
      </c>
      <c r="N219" s="4">
        <v>289</v>
      </c>
      <c r="O219" s="4">
        <v>58</v>
      </c>
      <c r="P219" s="4">
        <v>5</v>
      </c>
      <c r="Q219" s="4">
        <v>539</v>
      </c>
      <c r="R219" s="4">
        <v>9</v>
      </c>
      <c r="S219" s="4">
        <v>2</v>
      </c>
      <c r="T219" s="4">
        <v>14</v>
      </c>
      <c r="U219" s="4">
        <v>2896</v>
      </c>
      <c r="V219" s="4">
        <v>59</v>
      </c>
      <c r="W219" s="4">
        <v>130</v>
      </c>
      <c r="X219" s="4">
        <v>184</v>
      </c>
      <c r="Y219" s="4">
        <v>73</v>
      </c>
      <c r="Z219" s="4">
        <v>13</v>
      </c>
      <c r="AA219" s="4">
        <v>15</v>
      </c>
      <c r="AB219" s="4">
        <v>4738</v>
      </c>
      <c r="AC219" s="4">
        <v>4</v>
      </c>
      <c r="AD219" s="4">
        <v>47</v>
      </c>
      <c r="AE219" s="4">
        <v>21</v>
      </c>
      <c r="AF219" s="4">
        <v>8012</v>
      </c>
      <c r="AG219" s="4">
        <v>11</v>
      </c>
      <c r="AH219" s="4">
        <v>66</v>
      </c>
      <c r="AI219" s="4">
        <v>125</v>
      </c>
      <c r="AJ219" s="4">
        <v>30</v>
      </c>
      <c r="AK219" s="4">
        <v>36</v>
      </c>
      <c r="AL219" s="4">
        <v>3</v>
      </c>
      <c r="AM219" s="4">
        <v>19</v>
      </c>
      <c r="AN219" s="4">
        <v>119</v>
      </c>
      <c r="AO219" s="4">
        <v>3</v>
      </c>
      <c r="AP219" s="4">
        <v>65</v>
      </c>
      <c r="AQ219" s="4">
        <v>20</v>
      </c>
      <c r="AR219" s="4">
        <v>10</v>
      </c>
      <c r="AS219" s="4">
        <v>0</v>
      </c>
      <c r="AT219" s="4">
        <v>1</v>
      </c>
      <c r="AU219" s="4">
        <v>2</v>
      </c>
      <c r="AV219" s="4">
        <v>8</v>
      </c>
      <c r="AW219" s="4">
        <v>17</v>
      </c>
      <c r="AX219" s="4">
        <v>14</v>
      </c>
      <c r="AY219" s="4">
        <v>3</v>
      </c>
      <c r="AZ219" s="4">
        <v>1</v>
      </c>
      <c r="BA219" s="4">
        <v>3</v>
      </c>
      <c r="BB219" s="4">
        <v>10</v>
      </c>
      <c r="BC219" s="4">
        <v>4</v>
      </c>
      <c r="BD219" s="4">
        <v>7</v>
      </c>
      <c r="BE219" s="4">
        <v>4</v>
      </c>
      <c r="BF219" s="4">
        <v>1</v>
      </c>
      <c r="BG219" s="4">
        <v>1</v>
      </c>
      <c r="BH219" s="4">
        <v>18</v>
      </c>
      <c r="BI219" s="4">
        <v>16</v>
      </c>
      <c r="BJ219" s="4">
        <v>10</v>
      </c>
      <c r="BK219" s="4">
        <v>16</v>
      </c>
    </row>
    <row r="220" spans="1:63" s="1" customFormat="1" ht="9.9" customHeight="1" x14ac:dyDescent="0.2">
      <c r="B220" s="10" t="s">
        <v>87</v>
      </c>
      <c r="C220" s="4">
        <v>7</v>
      </c>
      <c r="D220" s="4">
        <v>26</v>
      </c>
      <c r="E220" s="4">
        <v>47</v>
      </c>
      <c r="F220" s="4">
        <v>9454</v>
      </c>
      <c r="G220" s="4">
        <v>65</v>
      </c>
      <c r="H220" s="4">
        <v>15</v>
      </c>
      <c r="I220" s="4">
        <v>9</v>
      </c>
      <c r="J220" s="4">
        <v>11</v>
      </c>
      <c r="K220" s="4">
        <v>59</v>
      </c>
      <c r="L220" s="4">
        <v>13</v>
      </c>
      <c r="M220" s="4">
        <v>24</v>
      </c>
      <c r="N220" s="4">
        <v>476</v>
      </c>
      <c r="O220" s="4">
        <v>98</v>
      </c>
      <c r="P220" s="4">
        <v>7</v>
      </c>
      <c r="Q220" s="4">
        <v>631</v>
      </c>
      <c r="R220" s="4">
        <v>6</v>
      </c>
      <c r="S220" s="4">
        <v>5</v>
      </c>
      <c r="T220" s="4">
        <v>23</v>
      </c>
      <c r="U220" s="4">
        <v>4928</v>
      </c>
      <c r="V220" s="4">
        <v>94</v>
      </c>
      <c r="W220" s="4">
        <v>168</v>
      </c>
      <c r="X220" s="4">
        <v>444</v>
      </c>
      <c r="Y220" s="4">
        <v>113</v>
      </c>
      <c r="Z220" s="4">
        <v>20</v>
      </c>
      <c r="AA220" s="4">
        <v>14</v>
      </c>
      <c r="AB220" s="4">
        <v>7309</v>
      </c>
      <c r="AC220" s="4">
        <v>6</v>
      </c>
      <c r="AD220" s="4">
        <v>92</v>
      </c>
      <c r="AE220" s="4">
        <v>32</v>
      </c>
      <c r="AF220" s="4">
        <v>12754</v>
      </c>
      <c r="AG220" s="4">
        <v>23</v>
      </c>
      <c r="AH220" s="4">
        <v>92</v>
      </c>
      <c r="AI220" s="4">
        <v>187</v>
      </c>
      <c r="AJ220" s="4">
        <v>33</v>
      </c>
      <c r="AK220" s="4">
        <v>61</v>
      </c>
      <c r="AL220" s="4">
        <v>11</v>
      </c>
      <c r="AM220" s="4">
        <v>21</v>
      </c>
      <c r="AN220" s="4">
        <v>286</v>
      </c>
      <c r="AO220" s="4">
        <v>9</v>
      </c>
      <c r="AP220" s="4">
        <v>136</v>
      </c>
      <c r="AQ220" s="4">
        <v>33</v>
      </c>
      <c r="AR220" s="4">
        <v>13</v>
      </c>
      <c r="AS220" s="4">
        <v>2</v>
      </c>
      <c r="AT220" s="4">
        <v>1</v>
      </c>
      <c r="AU220" s="4">
        <v>6</v>
      </c>
      <c r="AV220" s="4">
        <v>9</v>
      </c>
      <c r="AW220" s="4">
        <v>17</v>
      </c>
      <c r="AX220" s="4">
        <v>19</v>
      </c>
      <c r="AY220" s="4">
        <v>2</v>
      </c>
      <c r="AZ220" s="4">
        <v>5</v>
      </c>
      <c r="BA220" s="4">
        <v>6</v>
      </c>
      <c r="BB220" s="4">
        <v>20</v>
      </c>
      <c r="BC220" s="4">
        <v>4</v>
      </c>
      <c r="BD220" s="4">
        <v>14</v>
      </c>
      <c r="BE220" s="4">
        <v>16</v>
      </c>
      <c r="BF220" s="4">
        <v>2</v>
      </c>
      <c r="BG220" s="4">
        <v>0</v>
      </c>
      <c r="BH220" s="4">
        <v>23</v>
      </c>
      <c r="BI220" s="4">
        <v>17</v>
      </c>
      <c r="BJ220" s="4">
        <v>22</v>
      </c>
      <c r="BK220" s="4">
        <v>23</v>
      </c>
    </row>
    <row r="221" spans="1:63" s="1" customFormat="1" ht="9.9" customHeight="1" x14ac:dyDescent="0.2">
      <c r="A221" s="6" t="s">
        <v>17</v>
      </c>
      <c r="B221" s="10"/>
      <c r="C221" s="4">
        <v>8</v>
      </c>
      <c r="D221" s="4">
        <v>42</v>
      </c>
      <c r="E221" s="4">
        <v>64</v>
      </c>
      <c r="F221" s="4">
        <v>14987</v>
      </c>
      <c r="G221" s="4">
        <v>117</v>
      </c>
      <c r="H221" s="4">
        <v>20</v>
      </c>
      <c r="I221" s="4">
        <v>25</v>
      </c>
      <c r="J221" s="4">
        <v>18</v>
      </c>
      <c r="K221" s="4">
        <v>96</v>
      </c>
      <c r="L221" s="4">
        <v>20</v>
      </c>
      <c r="M221" s="4">
        <v>42</v>
      </c>
      <c r="N221" s="4">
        <v>910</v>
      </c>
      <c r="O221" s="4">
        <v>165</v>
      </c>
      <c r="P221" s="4">
        <v>12</v>
      </c>
      <c r="Q221" s="4">
        <v>1304</v>
      </c>
      <c r="R221" s="4">
        <v>16</v>
      </c>
      <c r="S221" s="4">
        <v>7</v>
      </c>
      <c r="T221" s="4">
        <v>39</v>
      </c>
      <c r="U221" s="4">
        <v>8801</v>
      </c>
      <c r="V221" s="4">
        <v>167</v>
      </c>
      <c r="W221" s="4">
        <v>328</v>
      </c>
      <c r="X221" s="4">
        <v>667</v>
      </c>
      <c r="Y221" s="4">
        <v>201</v>
      </c>
      <c r="Z221" s="4">
        <v>38</v>
      </c>
      <c r="AA221" s="4">
        <v>32</v>
      </c>
      <c r="AB221" s="4">
        <v>13250</v>
      </c>
      <c r="AC221" s="4">
        <v>12</v>
      </c>
      <c r="AD221" s="4">
        <v>167</v>
      </c>
      <c r="AE221" s="4">
        <v>61</v>
      </c>
      <c r="AF221" s="4">
        <v>24074</v>
      </c>
      <c r="AG221" s="4">
        <v>38</v>
      </c>
      <c r="AH221" s="4">
        <v>177</v>
      </c>
      <c r="AI221" s="4">
        <v>342</v>
      </c>
      <c r="AJ221" s="4">
        <v>76</v>
      </c>
      <c r="AK221" s="4">
        <v>128</v>
      </c>
      <c r="AL221" s="4">
        <v>14</v>
      </c>
      <c r="AM221" s="4">
        <v>46</v>
      </c>
      <c r="AN221" s="4">
        <v>444</v>
      </c>
      <c r="AO221" s="4">
        <v>15</v>
      </c>
      <c r="AP221" s="4">
        <v>230</v>
      </c>
      <c r="AQ221" s="4">
        <v>55</v>
      </c>
      <c r="AR221" s="4">
        <v>24</v>
      </c>
      <c r="AS221" s="4">
        <v>2</v>
      </c>
      <c r="AT221" s="4">
        <v>2</v>
      </c>
      <c r="AU221" s="4">
        <v>8</v>
      </c>
      <c r="AV221" s="4">
        <v>17</v>
      </c>
      <c r="AW221" s="4">
        <v>44</v>
      </c>
      <c r="AX221" s="4">
        <v>41</v>
      </c>
      <c r="AY221" s="4">
        <v>8</v>
      </c>
      <c r="AZ221" s="4">
        <v>7</v>
      </c>
      <c r="BA221" s="4">
        <v>12</v>
      </c>
      <c r="BB221" s="4">
        <v>30</v>
      </c>
      <c r="BC221" s="4">
        <v>8</v>
      </c>
      <c r="BD221" s="4">
        <v>21</v>
      </c>
      <c r="BE221" s="4">
        <v>20</v>
      </c>
      <c r="BF221" s="4">
        <v>3</v>
      </c>
      <c r="BG221" s="4">
        <v>1</v>
      </c>
      <c r="BH221" s="4">
        <v>44</v>
      </c>
      <c r="BI221" s="4">
        <v>35</v>
      </c>
      <c r="BJ221" s="4">
        <v>37</v>
      </c>
      <c r="BK221" s="4">
        <v>50</v>
      </c>
    </row>
    <row r="222" spans="1:63" s="7" customFormat="1" ht="9.9" customHeight="1" x14ac:dyDescent="0.2">
      <c r="B222" s="11" t="s">
        <v>18</v>
      </c>
      <c r="C222" s="8">
        <f t="shared" ref="C222:AH222" si="64">C221/ 67803</f>
        <v>1.1798887954810259E-4</v>
      </c>
      <c r="D222" s="8">
        <f t="shared" si="64"/>
        <v>6.1944161762753861E-4</v>
      </c>
      <c r="E222" s="8">
        <f t="shared" si="64"/>
        <v>9.4391103638482069E-4</v>
      </c>
      <c r="F222" s="8">
        <f t="shared" si="64"/>
        <v>0.22103741722342668</v>
      </c>
      <c r="G222" s="8">
        <f t="shared" si="64"/>
        <v>1.7255873633910004E-3</v>
      </c>
      <c r="H222" s="8">
        <f t="shared" si="64"/>
        <v>2.9497219887025648E-4</v>
      </c>
      <c r="I222" s="8">
        <f t="shared" si="64"/>
        <v>3.6871524858782061E-4</v>
      </c>
      <c r="J222" s="8">
        <f t="shared" si="64"/>
        <v>2.6547497898323083E-4</v>
      </c>
      <c r="K222" s="8">
        <f t="shared" si="64"/>
        <v>1.4158665545772311E-3</v>
      </c>
      <c r="L222" s="8">
        <f t="shared" si="64"/>
        <v>2.9497219887025648E-4</v>
      </c>
      <c r="M222" s="8">
        <f t="shared" si="64"/>
        <v>6.1944161762753861E-4</v>
      </c>
      <c r="N222" s="8">
        <f t="shared" si="64"/>
        <v>1.342123504859667E-2</v>
      </c>
      <c r="O222" s="8">
        <f t="shared" si="64"/>
        <v>2.4335206406796159E-3</v>
      </c>
      <c r="P222" s="8">
        <f t="shared" si="64"/>
        <v>1.7698331932215389E-4</v>
      </c>
      <c r="Q222" s="8">
        <f t="shared" si="64"/>
        <v>1.9232187366340723E-2</v>
      </c>
      <c r="R222" s="8">
        <f t="shared" si="64"/>
        <v>2.3597775909620517E-4</v>
      </c>
      <c r="S222" s="8">
        <f t="shared" si="64"/>
        <v>1.0324026960458977E-4</v>
      </c>
      <c r="T222" s="8">
        <f t="shared" si="64"/>
        <v>5.7519578779700019E-4</v>
      </c>
      <c r="U222" s="8">
        <f t="shared" si="64"/>
        <v>0.12980251611285637</v>
      </c>
      <c r="V222" s="8">
        <f t="shared" si="64"/>
        <v>2.4630178605666415E-3</v>
      </c>
      <c r="W222" s="8">
        <f t="shared" si="64"/>
        <v>4.8375440614722058E-3</v>
      </c>
      <c r="X222" s="8">
        <f t="shared" si="64"/>
        <v>9.8373228323230533E-3</v>
      </c>
      <c r="Y222" s="8">
        <f t="shared" si="64"/>
        <v>2.9644705986460775E-3</v>
      </c>
      <c r="Z222" s="8">
        <f t="shared" si="64"/>
        <v>5.604471778534873E-4</v>
      </c>
      <c r="AA222" s="8">
        <f t="shared" si="64"/>
        <v>4.7195551819241034E-4</v>
      </c>
      <c r="AB222" s="8">
        <f t="shared" si="64"/>
        <v>0.1954190817515449</v>
      </c>
      <c r="AC222" s="8">
        <f t="shared" si="64"/>
        <v>1.7698331932215389E-4</v>
      </c>
      <c r="AD222" s="8">
        <f t="shared" si="64"/>
        <v>2.4630178605666415E-3</v>
      </c>
      <c r="AE222" s="8">
        <f t="shared" si="64"/>
        <v>8.9966520655428226E-4</v>
      </c>
      <c r="AF222" s="8">
        <f t="shared" si="64"/>
        <v>0.35505803578012773</v>
      </c>
      <c r="AG222" s="8">
        <f t="shared" si="64"/>
        <v>5.604471778534873E-4</v>
      </c>
      <c r="AH222" s="8">
        <f t="shared" si="64"/>
        <v>2.61050396000177E-3</v>
      </c>
      <c r="AI222" s="8">
        <f t="shared" ref="AI222:BK222" si="65">AI221/ 67803</f>
        <v>5.044024600681386E-3</v>
      </c>
      <c r="AJ222" s="8">
        <f t="shared" si="65"/>
        <v>1.1208943557069746E-3</v>
      </c>
      <c r="AK222" s="8">
        <f t="shared" si="65"/>
        <v>1.8878220727696414E-3</v>
      </c>
      <c r="AL222" s="8">
        <f t="shared" si="65"/>
        <v>2.0648053920917955E-4</v>
      </c>
      <c r="AM222" s="8">
        <f t="shared" si="65"/>
        <v>6.7843605740158992E-4</v>
      </c>
      <c r="AN222" s="8">
        <f t="shared" si="65"/>
        <v>6.5483828149196935E-3</v>
      </c>
      <c r="AO222" s="8">
        <f t="shared" si="65"/>
        <v>2.2122914915269235E-4</v>
      </c>
      <c r="AP222" s="8">
        <f t="shared" si="65"/>
        <v>3.3921802870079494E-3</v>
      </c>
      <c r="AQ222" s="8">
        <f t="shared" si="65"/>
        <v>8.111735468932053E-4</v>
      </c>
      <c r="AR222" s="8">
        <f t="shared" si="65"/>
        <v>3.5396663864430779E-4</v>
      </c>
      <c r="AS222" s="8">
        <f t="shared" si="65"/>
        <v>2.9497219887025647E-5</v>
      </c>
      <c r="AT222" s="8">
        <f t="shared" si="65"/>
        <v>2.9497219887025647E-5</v>
      </c>
      <c r="AU222" s="8">
        <f t="shared" si="65"/>
        <v>1.1798887954810259E-4</v>
      </c>
      <c r="AV222" s="8">
        <f t="shared" si="65"/>
        <v>2.50726369039718E-4</v>
      </c>
      <c r="AW222" s="8">
        <f t="shared" si="65"/>
        <v>6.4893883751456426E-4</v>
      </c>
      <c r="AX222" s="8">
        <f t="shared" si="65"/>
        <v>6.0469300768402573E-4</v>
      </c>
      <c r="AY222" s="8">
        <f t="shared" si="65"/>
        <v>1.1798887954810259E-4</v>
      </c>
      <c r="AZ222" s="8">
        <f t="shared" si="65"/>
        <v>1.0324026960458977E-4</v>
      </c>
      <c r="BA222" s="8">
        <f t="shared" si="65"/>
        <v>1.7698331932215389E-4</v>
      </c>
      <c r="BB222" s="8">
        <f t="shared" si="65"/>
        <v>4.4245829830538469E-4</v>
      </c>
      <c r="BC222" s="8">
        <f t="shared" si="65"/>
        <v>1.1798887954810259E-4</v>
      </c>
      <c r="BD222" s="8">
        <f t="shared" si="65"/>
        <v>3.0972080881376931E-4</v>
      </c>
      <c r="BE222" s="8">
        <f t="shared" si="65"/>
        <v>2.9497219887025648E-4</v>
      </c>
      <c r="BF222" s="8">
        <f t="shared" si="65"/>
        <v>4.4245829830538473E-5</v>
      </c>
      <c r="BG222" s="8">
        <f t="shared" si="65"/>
        <v>1.4748609943512823E-5</v>
      </c>
      <c r="BH222" s="8">
        <f t="shared" si="65"/>
        <v>6.4893883751456426E-4</v>
      </c>
      <c r="BI222" s="8">
        <f t="shared" si="65"/>
        <v>5.1620134802294888E-4</v>
      </c>
      <c r="BJ222" s="8">
        <f t="shared" si="65"/>
        <v>5.4569856790997453E-4</v>
      </c>
      <c r="BK222" s="8">
        <f t="shared" si="65"/>
        <v>7.3743049717564122E-4</v>
      </c>
    </row>
    <row r="223" spans="1:63" s="1" customFormat="1" ht="5.0999999999999996" customHeight="1" x14ac:dyDescent="0.2">
      <c r="B223" s="1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63" s="1" customFormat="1" ht="9.9" customHeight="1" x14ac:dyDescent="0.2">
      <c r="A224" s="3" t="s">
        <v>90</v>
      </c>
      <c r="B224" s="1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 s="1" customFormat="1" ht="9.9" customHeight="1" x14ac:dyDescent="0.2">
      <c r="B225" s="10" t="s">
        <v>86</v>
      </c>
      <c r="C225" s="4">
        <v>2</v>
      </c>
      <c r="D225" s="4">
        <v>6</v>
      </c>
      <c r="E225" s="4">
        <v>1</v>
      </c>
      <c r="F225" s="4">
        <v>1245</v>
      </c>
      <c r="G225" s="4">
        <v>15</v>
      </c>
      <c r="H225" s="4">
        <v>2</v>
      </c>
      <c r="I225" s="4">
        <v>3</v>
      </c>
      <c r="J225" s="4">
        <v>3</v>
      </c>
      <c r="K225" s="4">
        <v>14</v>
      </c>
      <c r="L225" s="4">
        <v>1</v>
      </c>
      <c r="M225" s="4">
        <v>4</v>
      </c>
      <c r="N225" s="4">
        <v>150</v>
      </c>
      <c r="O225" s="4">
        <v>25</v>
      </c>
      <c r="P225" s="4">
        <v>1</v>
      </c>
      <c r="Q225" s="4">
        <v>230</v>
      </c>
      <c r="R225" s="4">
        <v>0</v>
      </c>
      <c r="S225" s="4">
        <v>2</v>
      </c>
      <c r="T225" s="4">
        <v>3</v>
      </c>
      <c r="U225" s="4">
        <v>1126</v>
      </c>
      <c r="V225" s="4">
        <v>28</v>
      </c>
      <c r="W225" s="4">
        <v>62</v>
      </c>
      <c r="X225" s="4">
        <v>96</v>
      </c>
      <c r="Y225" s="4">
        <v>16</v>
      </c>
      <c r="Z225" s="4">
        <v>8</v>
      </c>
      <c r="AA225" s="4">
        <v>6</v>
      </c>
      <c r="AB225" s="4">
        <v>1555</v>
      </c>
      <c r="AC225" s="4">
        <v>0</v>
      </c>
      <c r="AD225" s="4">
        <v>23</v>
      </c>
      <c r="AE225" s="4">
        <v>6</v>
      </c>
      <c r="AF225" s="4">
        <v>2394</v>
      </c>
      <c r="AG225" s="4">
        <v>3</v>
      </c>
      <c r="AH225" s="4">
        <v>41</v>
      </c>
      <c r="AI225" s="4">
        <v>41</v>
      </c>
      <c r="AJ225" s="4">
        <v>14</v>
      </c>
      <c r="AK225" s="4">
        <v>14</v>
      </c>
      <c r="AL225" s="4">
        <v>5</v>
      </c>
      <c r="AM225" s="4">
        <v>7</v>
      </c>
      <c r="AN225" s="4">
        <v>54</v>
      </c>
      <c r="AO225" s="4">
        <v>2</v>
      </c>
      <c r="AP225" s="4">
        <v>3</v>
      </c>
      <c r="AQ225" s="4">
        <v>7</v>
      </c>
      <c r="AR225" s="4">
        <v>2</v>
      </c>
      <c r="AS225" s="4">
        <v>0</v>
      </c>
      <c r="AT225" s="4">
        <v>3</v>
      </c>
      <c r="AU225" s="4">
        <v>3</v>
      </c>
      <c r="AV225" s="4">
        <v>2</v>
      </c>
      <c r="AW225" s="4">
        <v>3</v>
      </c>
      <c r="AX225" s="4">
        <v>4</v>
      </c>
      <c r="AY225" s="4">
        <v>4</v>
      </c>
      <c r="AZ225" s="4">
        <v>1</v>
      </c>
      <c r="BA225" s="4">
        <v>0</v>
      </c>
      <c r="BB225" s="4">
        <v>2</v>
      </c>
      <c r="BC225" s="4">
        <v>3</v>
      </c>
      <c r="BD225" s="4">
        <v>3</v>
      </c>
      <c r="BE225" s="4">
        <v>1</v>
      </c>
      <c r="BF225" s="4">
        <v>2</v>
      </c>
      <c r="BG225" s="4">
        <v>2</v>
      </c>
      <c r="BH225" s="4">
        <v>6</v>
      </c>
      <c r="BI225" s="4">
        <v>6</v>
      </c>
      <c r="BJ225" s="4">
        <v>4</v>
      </c>
      <c r="BK225" s="4">
        <v>7</v>
      </c>
    </row>
    <row r="226" spans="1:63" s="1" customFormat="1" ht="9.9" customHeight="1" x14ac:dyDescent="0.2">
      <c r="B226" s="10" t="s">
        <v>91</v>
      </c>
      <c r="C226" s="4">
        <v>21</v>
      </c>
      <c r="D226" s="4">
        <v>20</v>
      </c>
      <c r="E226" s="4">
        <v>6</v>
      </c>
      <c r="F226" s="4">
        <v>6917</v>
      </c>
      <c r="G226" s="4">
        <v>30</v>
      </c>
      <c r="H226" s="4">
        <v>10</v>
      </c>
      <c r="I226" s="4">
        <v>21</v>
      </c>
      <c r="J226" s="4">
        <v>6</v>
      </c>
      <c r="K226" s="4">
        <v>123</v>
      </c>
      <c r="L226" s="4">
        <v>2</v>
      </c>
      <c r="M226" s="4">
        <v>13</v>
      </c>
      <c r="N226" s="4">
        <v>576</v>
      </c>
      <c r="O226" s="4">
        <v>51</v>
      </c>
      <c r="P226" s="4">
        <v>0</v>
      </c>
      <c r="Q226" s="4">
        <v>942</v>
      </c>
      <c r="R226" s="4">
        <v>5</v>
      </c>
      <c r="S226" s="4">
        <v>4</v>
      </c>
      <c r="T226" s="4">
        <v>37</v>
      </c>
      <c r="U226" s="4">
        <v>5690</v>
      </c>
      <c r="V226" s="4">
        <v>173</v>
      </c>
      <c r="W226" s="4">
        <v>210</v>
      </c>
      <c r="X226" s="4">
        <v>449</v>
      </c>
      <c r="Y226" s="4">
        <v>59</v>
      </c>
      <c r="Z226" s="4">
        <v>17</v>
      </c>
      <c r="AA226" s="4">
        <v>9</v>
      </c>
      <c r="AB226" s="4">
        <v>5171</v>
      </c>
      <c r="AC226" s="4">
        <v>10</v>
      </c>
      <c r="AD226" s="4">
        <v>41</v>
      </c>
      <c r="AE226" s="4">
        <v>5</v>
      </c>
      <c r="AF226" s="4">
        <v>12674</v>
      </c>
      <c r="AG226" s="4">
        <v>2</v>
      </c>
      <c r="AH226" s="4">
        <v>169</v>
      </c>
      <c r="AI226" s="4">
        <v>235</v>
      </c>
      <c r="AJ226" s="4">
        <v>61</v>
      </c>
      <c r="AK226" s="4">
        <v>36</v>
      </c>
      <c r="AL226" s="4">
        <v>3</v>
      </c>
      <c r="AM226" s="4">
        <v>34</v>
      </c>
      <c r="AN226" s="4">
        <v>165</v>
      </c>
      <c r="AO226" s="4">
        <v>5</v>
      </c>
      <c r="AP226" s="4">
        <v>15</v>
      </c>
      <c r="AQ226" s="4">
        <v>94</v>
      </c>
      <c r="AR226" s="4">
        <v>7</v>
      </c>
      <c r="AS226" s="4">
        <v>6</v>
      </c>
      <c r="AT226" s="4">
        <v>9</v>
      </c>
      <c r="AU226" s="4">
        <v>24</v>
      </c>
      <c r="AV226" s="4">
        <v>3</v>
      </c>
      <c r="AW226" s="4">
        <v>18</v>
      </c>
      <c r="AX226" s="4">
        <v>9</v>
      </c>
      <c r="AY226" s="4">
        <v>3</v>
      </c>
      <c r="AZ226" s="4">
        <v>4</v>
      </c>
      <c r="BA226" s="4">
        <v>11</v>
      </c>
      <c r="BB226" s="4">
        <v>7</v>
      </c>
      <c r="BC226" s="4">
        <v>2</v>
      </c>
      <c r="BD226" s="4">
        <v>6</v>
      </c>
      <c r="BE226" s="4">
        <v>10</v>
      </c>
      <c r="BF226" s="4">
        <v>3</v>
      </c>
      <c r="BG226" s="4">
        <v>8</v>
      </c>
      <c r="BH226" s="4">
        <v>48</v>
      </c>
      <c r="BI226" s="4">
        <v>27</v>
      </c>
      <c r="BJ226" s="4">
        <v>2</v>
      </c>
      <c r="BK226" s="4">
        <v>15</v>
      </c>
    </row>
    <row r="227" spans="1:63" s="1" customFormat="1" ht="9.9" customHeight="1" x14ac:dyDescent="0.2">
      <c r="B227" s="10" t="s">
        <v>92</v>
      </c>
      <c r="C227" s="4">
        <v>13</v>
      </c>
      <c r="D227" s="4">
        <v>38</v>
      </c>
      <c r="E227" s="4">
        <v>26</v>
      </c>
      <c r="F227" s="4">
        <v>11513</v>
      </c>
      <c r="G227" s="4">
        <v>84</v>
      </c>
      <c r="H227" s="4">
        <v>32</v>
      </c>
      <c r="I227" s="4">
        <v>20</v>
      </c>
      <c r="J227" s="4">
        <v>38</v>
      </c>
      <c r="K227" s="4">
        <v>100</v>
      </c>
      <c r="L227" s="4">
        <v>5</v>
      </c>
      <c r="M227" s="4">
        <v>44</v>
      </c>
      <c r="N227" s="4">
        <v>1140</v>
      </c>
      <c r="O227" s="4">
        <v>94</v>
      </c>
      <c r="P227" s="4">
        <v>20</v>
      </c>
      <c r="Q227" s="4">
        <v>2086</v>
      </c>
      <c r="R227" s="4">
        <v>9</v>
      </c>
      <c r="S227" s="4">
        <v>10</v>
      </c>
      <c r="T227" s="4">
        <v>22</v>
      </c>
      <c r="U227" s="4">
        <v>8944</v>
      </c>
      <c r="V227" s="4">
        <v>236</v>
      </c>
      <c r="W227" s="4">
        <v>348</v>
      </c>
      <c r="X227" s="4">
        <v>568</v>
      </c>
      <c r="Y227" s="4">
        <v>143</v>
      </c>
      <c r="Z227" s="4">
        <v>41</v>
      </c>
      <c r="AA227" s="4">
        <v>30</v>
      </c>
      <c r="AB227" s="4">
        <v>17744</v>
      </c>
      <c r="AC227" s="4">
        <v>10</v>
      </c>
      <c r="AD227" s="4">
        <v>94</v>
      </c>
      <c r="AE227" s="4">
        <v>33</v>
      </c>
      <c r="AF227" s="4">
        <v>20741</v>
      </c>
      <c r="AG227" s="4">
        <v>35</v>
      </c>
      <c r="AH227" s="4">
        <v>251</v>
      </c>
      <c r="AI227" s="4">
        <v>280</v>
      </c>
      <c r="AJ227" s="4">
        <v>73</v>
      </c>
      <c r="AK227" s="4">
        <v>68</v>
      </c>
      <c r="AL227" s="4">
        <v>10</v>
      </c>
      <c r="AM227" s="4">
        <v>65</v>
      </c>
      <c r="AN227" s="4">
        <v>310</v>
      </c>
      <c r="AO227" s="4">
        <v>27</v>
      </c>
      <c r="AP227" s="4">
        <v>45</v>
      </c>
      <c r="AQ227" s="4">
        <v>92</v>
      </c>
      <c r="AR227" s="4">
        <v>12</v>
      </c>
      <c r="AS227" s="4">
        <v>7</v>
      </c>
      <c r="AT227" s="4">
        <v>6</v>
      </c>
      <c r="AU227" s="4">
        <v>13</v>
      </c>
      <c r="AV227" s="4">
        <v>16</v>
      </c>
      <c r="AW227" s="4">
        <v>36</v>
      </c>
      <c r="AX227" s="4">
        <v>34</v>
      </c>
      <c r="AY227" s="4">
        <v>5</v>
      </c>
      <c r="AZ227" s="4">
        <v>13</v>
      </c>
      <c r="BA227" s="4">
        <v>11</v>
      </c>
      <c r="BB227" s="4">
        <v>16</v>
      </c>
      <c r="BC227" s="4">
        <v>7</v>
      </c>
      <c r="BD227" s="4">
        <v>11</v>
      </c>
      <c r="BE227" s="4">
        <v>10</v>
      </c>
      <c r="BF227" s="4">
        <v>6</v>
      </c>
      <c r="BG227" s="4">
        <v>3</v>
      </c>
      <c r="BH227" s="4">
        <v>47</v>
      </c>
      <c r="BI227" s="4">
        <v>47</v>
      </c>
      <c r="BJ227" s="4">
        <v>4</v>
      </c>
      <c r="BK227" s="4">
        <v>35</v>
      </c>
    </row>
    <row r="228" spans="1:63" s="1" customFormat="1" ht="9.9" customHeight="1" x14ac:dyDescent="0.2">
      <c r="A228" s="6" t="s">
        <v>17</v>
      </c>
      <c r="B228" s="10"/>
      <c r="C228" s="4">
        <v>36</v>
      </c>
      <c r="D228" s="4">
        <v>64</v>
      </c>
      <c r="E228" s="4">
        <v>33</v>
      </c>
      <c r="F228" s="4">
        <v>19675</v>
      </c>
      <c r="G228" s="4">
        <v>129</v>
      </c>
      <c r="H228" s="4">
        <v>44</v>
      </c>
      <c r="I228" s="4">
        <v>44</v>
      </c>
      <c r="J228" s="4">
        <v>47</v>
      </c>
      <c r="K228" s="4">
        <v>237</v>
      </c>
      <c r="L228" s="4">
        <v>8</v>
      </c>
      <c r="M228" s="4">
        <v>61</v>
      </c>
      <c r="N228" s="4">
        <v>1866</v>
      </c>
      <c r="O228" s="4">
        <v>170</v>
      </c>
      <c r="P228" s="4">
        <v>21</v>
      </c>
      <c r="Q228" s="4">
        <v>3258</v>
      </c>
      <c r="R228" s="4">
        <v>14</v>
      </c>
      <c r="S228" s="4">
        <v>16</v>
      </c>
      <c r="T228" s="4">
        <v>62</v>
      </c>
      <c r="U228" s="4">
        <v>15760</v>
      </c>
      <c r="V228" s="4">
        <v>437</v>
      </c>
      <c r="W228" s="4">
        <v>620</v>
      </c>
      <c r="X228" s="4">
        <v>1113</v>
      </c>
      <c r="Y228" s="4">
        <v>218</v>
      </c>
      <c r="Z228" s="4">
        <v>66</v>
      </c>
      <c r="AA228" s="4">
        <v>45</v>
      </c>
      <c r="AB228" s="4">
        <v>24470</v>
      </c>
      <c r="AC228" s="4">
        <v>20</v>
      </c>
      <c r="AD228" s="4">
        <v>158</v>
      </c>
      <c r="AE228" s="4">
        <v>44</v>
      </c>
      <c r="AF228" s="4">
        <v>35809</v>
      </c>
      <c r="AG228" s="4">
        <v>40</v>
      </c>
      <c r="AH228" s="4">
        <v>461</v>
      </c>
      <c r="AI228" s="4">
        <v>556</v>
      </c>
      <c r="AJ228" s="4">
        <v>148</v>
      </c>
      <c r="AK228" s="4">
        <v>118</v>
      </c>
      <c r="AL228" s="4">
        <v>18</v>
      </c>
      <c r="AM228" s="4">
        <v>106</v>
      </c>
      <c r="AN228" s="4">
        <v>529</v>
      </c>
      <c r="AO228" s="4">
        <v>34</v>
      </c>
      <c r="AP228" s="4">
        <v>63</v>
      </c>
      <c r="AQ228" s="4">
        <v>193</v>
      </c>
      <c r="AR228" s="4">
        <v>21</v>
      </c>
      <c r="AS228" s="4">
        <v>13</v>
      </c>
      <c r="AT228" s="4">
        <v>18</v>
      </c>
      <c r="AU228" s="4">
        <v>40</v>
      </c>
      <c r="AV228" s="4">
        <v>21</v>
      </c>
      <c r="AW228" s="4">
        <v>57</v>
      </c>
      <c r="AX228" s="4">
        <v>47</v>
      </c>
      <c r="AY228" s="4">
        <v>12</v>
      </c>
      <c r="AZ228" s="4">
        <v>18</v>
      </c>
      <c r="BA228" s="4">
        <v>22</v>
      </c>
      <c r="BB228" s="4">
        <v>25</v>
      </c>
      <c r="BC228" s="4">
        <v>12</v>
      </c>
      <c r="BD228" s="4">
        <v>20</v>
      </c>
      <c r="BE228" s="4">
        <v>21</v>
      </c>
      <c r="BF228" s="4">
        <v>11</v>
      </c>
      <c r="BG228" s="4">
        <v>13</v>
      </c>
      <c r="BH228" s="4">
        <v>101</v>
      </c>
      <c r="BI228" s="4">
        <v>80</v>
      </c>
      <c r="BJ228" s="4">
        <v>10</v>
      </c>
      <c r="BK228" s="4">
        <v>57</v>
      </c>
    </row>
    <row r="229" spans="1:63" s="7" customFormat="1" ht="9.9" customHeight="1" x14ac:dyDescent="0.2">
      <c r="B229" s="11" t="s">
        <v>18</v>
      </c>
      <c r="C229" s="8">
        <f t="shared" ref="C229:AH229" si="66">C228/ 107536</f>
        <v>3.3477161136735603E-4</v>
      </c>
      <c r="D229" s="8">
        <f t="shared" si="66"/>
        <v>5.9514953131974406E-4</v>
      </c>
      <c r="E229" s="8">
        <f t="shared" si="66"/>
        <v>3.0687397708674305E-4</v>
      </c>
      <c r="F229" s="8">
        <f t="shared" si="66"/>
        <v>0.18296198482368695</v>
      </c>
      <c r="G229" s="8">
        <f t="shared" si="66"/>
        <v>1.1995982740663591E-3</v>
      </c>
      <c r="H229" s="8">
        <f t="shared" si="66"/>
        <v>4.0916530278232408E-4</v>
      </c>
      <c r="I229" s="8">
        <f t="shared" si="66"/>
        <v>4.0916530278232408E-4</v>
      </c>
      <c r="J229" s="8">
        <f t="shared" si="66"/>
        <v>4.3706293706293706E-4</v>
      </c>
      <c r="K229" s="8">
        <f t="shared" si="66"/>
        <v>2.2039131081684274E-3</v>
      </c>
      <c r="L229" s="8">
        <f t="shared" si="66"/>
        <v>7.4393691414968008E-5</v>
      </c>
      <c r="M229" s="8">
        <f t="shared" si="66"/>
        <v>5.6725189703913108E-4</v>
      </c>
      <c r="N229" s="8">
        <f t="shared" si="66"/>
        <v>1.7352328522541288E-2</v>
      </c>
      <c r="O229" s="8">
        <f t="shared" si="66"/>
        <v>1.5808659425680701E-3</v>
      </c>
      <c r="P229" s="8">
        <f t="shared" si="66"/>
        <v>1.9528343996429103E-4</v>
      </c>
      <c r="Q229" s="8">
        <f t="shared" si="66"/>
        <v>3.0296830828745722E-2</v>
      </c>
      <c r="R229" s="8">
        <f t="shared" si="66"/>
        <v>1.3018895997619402E-4</v>
      </c>
      <c r="S229" s="8">
        <f t="shared" si="66"/>
        <v>1.4878738282993602E-4</v>
      </c>
      <c r="T229" s="8">
        <f t="shared" si="66"/>
        <v>5.7655110846600204E-4</v>
      </c>
      <c r="U229" s="8">
        <f t="shared" si="66"/>
        <v>0.14655557208748698</v>
      </c>
      <c r="V229" s="8">
        <f t="shared" si="66"/>
        <v>4.0637553935426278E-3</v>
      </c>
      <c r="W229" s="8">
        <f t="shared" si="66"/>
        <v>5.7655110846600213E-3</v>
      </c>
      <c r="X229" s="8">
        <f t="shared" si="66"/>
        <v>1.0350022318107424E-2</v>
      </c>
      <c r="Y229" s="8">
        <f t="shared" si="66"/>
        <v>2.0272280910578781E-3</v>
      </c>
      <c r="Z229" s="8">
        <f t="shared" si="66"/>
        <v>6.1374795417348609E-4</v>
      </c>
      <c r="AA229" s="8">
        <f t="shared" si="66"/>
        <v>4.1846451420919504E-4</v>
      </c>
      <c r="AB229" s="8">
        <f t="shared" si="66"/>
        <v>0.2275517036155334</v>
      </c>
      <c r="AC229" s="8">
        <f t="shared" si="66"/>
        <v>1.8598422853742001E-4</v>
      </c>
      <c r="AD229" s="8">
        <f t="shared" si="66"/>
        <v>1.4692754054456182E-3</v>
      </c>
      <c r="AE229" s="8">
        <f t="shared" si="66"/>
        <v>4.0916530278232408E-4</v>
      </c>
      <c r="AF229" s="8">
        <f t="shared" si="66"/>
        <v>0.33299546198482366</v>
      </c>
      <c r="AG229" s="8">
        <f t="shared" si="66"/>
        <v>3.7196845707484003E-4</v>
      </c>
      <c r="AH229" s="8">
        <f t="shared" si="66"/>
        <v>4.2869364677875317E-3</v>
      </c>
      <c r="AI229" s="8">
        <f t="shared" ref="AI229:BK229" si="67">AI228/ 107536</f>
        <v>5.1703615533402764E-3</v>
      </c>
      <c r="AJ229" s="8">
        <f t="shared" si="67"/>
        <v>1.3762832911769082E-3</v>
      </c>
      <c r="AK229" s="8">
        <f t="shared" si="67"/>
        <v>1.0973069483707781E-3</v>
      </c>
      <c r="AL229" s="8">
        <f t="shared" si="67"/>
        <v>1.6738580568367801E-4</v>
      </c>
      <c r="AM229" s="8">
        <f t="shared" si="67"/>
        <v>9.8571641124832617E-4</v>
      </c>
      <c r="AN229" s="8">
        <f t="shared" si="67"/>
        <v>4.9192828448147595E-3</v>
      </c>
      <c r="AO229" s="8">
        <f t="shared" si="67"/>
        <v>3.1617318851361406E-4</v>
      </c>
      <c r="AP229" s="8">
        <f t="shared" si="67"/>
        <v>5.8585031989287311E-4</v>
      </c>
      <c r="AQ229" s="8">
        <f t="shared" si="67"/>
        <v>1.7947478053861033E-3</v>
      </c>
      <c r="AR229" s="8">
        <f t="shared" si="67"/>
        <v>1.9528343996429103E-4</v>
      </c>
      <c r="AS229" s="8">
        <f t="shared" si="67"/>
        <v>1.2088974854932302E-4</v>
      </c>
      <c r="AT229" s="8">
        <f t="shared" si="67"/>
        <v>1.6738580568367801E-4</v>
      </c>
      <c r="AU229" s="8">
        <f t="shared" si="67"/>
        <v>3.7196845707484003E-4</v>
      </c>
      <c r="AV229" s="8">
        <f t="shared" si="67"/>
        <v>1.9528343996429103E-4</v>
      </c>
      <c r="AW229" s="8">
        <f t="shared" si="67"/>
        <v>5.3005505133164703E-4</v>
      </c>
      <c r="AX229" s="8">
        <f t="shared" si="67"/>
        <v>4.3706293706293706E-4</v>
      </c>
      <c r="AY229" s="8">
        <f t="shared" si="67"/>
        <v>1.1159053712245202E-4</v>
      </c>
      <c r="AZ229" s="8">
        <f t="shared" si="67"/>
        <v>1.6738580568367801E-4</v>
      </c>
      <c r="BA229" s="8">
        <f t="shared" si="67"/>
        <v>2.0458265139116204E-4</v>
      </c>
      <c r="BB229" s="8">
        <f t="shared" si="67"/>
        <v>2.3248028567177502E-4</v>
      </c>
      <c r="BC229" s="8">
        <f t="shared" si="67"/>
        <v>1.1159053712245202E-4</v>
      </c>
      <c r="BD229" s="8">
        <f t="shared" si="67"/>
        <v>1.8598422853742001E-4</v>
      </c>
      <c r="BE229" s="8">
        <f t="shared" si="67"/>
        <v>1.9528343996429103E-4</v>
      </c>
      <c r="BF229" s="8">
        <f t="shared" si="67"/>
        <v>1.0229132569558102E-4</v>
      </c>
      <c r="BG229" s="8">
        <f t="shared" si="67"/>
        <v>1.2088974854932302E-4</v>
      </c>
      <c r="BH229" s="8">
        <f t="shared" si="67"/>
        <v>9.3922035411397116E-4</v>
      </c>
      <c r="BI229" s="8">
        <f t="shared" si="67"/>
        <v>7.4393691414968005E-4</v>
      </c>
      <c r="BJ229" s="8">
        <f t="shared" si="67"/>
        <v>9.2992114268710007E-5</v>
      </c>
      <c r="BK229" s="8">
        <f t="shared" si="67"/>
        <v>5.3005505133164703E-4</v>
      </c>
    </row>
    <row r="230" spans="1:63" s="1" customFormat="1" ht="5.0999999999999996" customHeight="1" x14ac:dyDescent="0.2">
      <c r="B230" s="1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 s="1" customFormat="1" ht="9.9" customHeight="1" x14ac:dyDescent="0.2">
      <c r="A231" s="3" t="s">
        <v>93</v>
      </c>
      <c r="B231" s="1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 s="1" customFormat="1" ht="9.9" customHeight="1" x14ac:dyDescent="0.2">
      <c r="B232" s="10" t="s">
        <v>86</v>
      </c>
      <c r="C232" s="4">
        <v>9</v>
      </c>
      <c r="D232" s="4">
        <v>106</v>
      </c>
      <c r="E232" s="4">
        <v>55</v>
      </c>
      <c r="F232" s="4">
        <v>15079</v>
      </c>
      <c r="G232" s="4">
        <v>167</v>
      </c>
      <c r="H232" s="4">
        <v>35</v>
      </c>
      <c r="I232" s="4">
        <v>29</v>
      </c>
      <c r="J232" s="4">
        <v>47</v>
      </c>
      <c r="K232" s="4">
        <v>265</v>
      </c>
      <c r="L232" s="4">
        <v>18</v>
      </c>
      <c r="M232" s="4">
        <v>59</v>
      </c>
      <c r="N232" s="4">
        <v>601</v>
      </c>
      <c r="O232" s="4">
        <v>243</v>
      </c>
      <c r="P232" s="4">
        <v>15</v>
      </c>
      <c r="Q232" s="4">
        <v>1311</v>
      </c>
      <c r="R232" s="4">
        <v>54</v>
      </c>
      <c r="S232" s="4">
        <v>48</v>
      </c>
      <c r="T232" s="4">
        <v>43</v>
      </c>
      <c r="U232" s="4">
        <v>9345</v>
      </c>
      <c r="V232" s="4">
        <v>272</v>
      </c>
      <c r="W232" s="4">
        <v>431</v>
      </c>
      <c r="X232" s="4">
        <v>1217</v>
      </c>
      <c r="Y232" s="4">
        <v>177</v>
      </c>
      <c r="Z232" s="4">
        <v>59</v>
      </c>
      <c r="AA232" s="4">
        <v>10</v>
      </c>
      <c r="AB232" s="4">
        <v>7750</v>
      </c>
      <c r="AC232" s="4">
        <v>16</v>
      </c>
      <c r="AD232" s="4">
        <v>347</v>
      </c>
      <c r="AE232" s="4">
        <v>55</v>
      </c>
      <c r="AF232" s="4">
        <v>10971</v>
      </c>
      <c r="AG232" s="4">
        <v>17</v>
      </c>
      <c r="AH232" s="4">
        <v>176</v>
      </c>
      <c r="AI232" s="4">
        <v>279</v>
      </c>
      <c r="AJ232" s="4">
        <v>76</v>
      </c>
      <c r="AK232" s="4">
        <v>85</v>
      </c>
      <c r="AL232" s="4">
        <v>23</v>
      </c>
      <c r="AM232" s="4">
        <v>48</v>
      </c>
      <c r="AN232" s="4">
        <v>532</v>
      </c>
      <c r="AO232" s="4">
        <v>17</v>
      </c>
      <c r="AP232" s="4">
        <v>56</v>
      </c>
      <c r="AQ232" s="4">
        <v>25</v>
      </c>
      <c r="AR232" s="4">
        <v>16</v>
      </c>
      <c r="AS232" s="4">
        <v>4</v>
      </c>
      <c r="AT232" s="4">
        <v>4</v>
      </c>
      <c r="AU232" s="4">
        <v>26</v>
      </c>
      <c r="AV232" s="4">
        <v>9</v>
      </c>
      <c r="AW232" s="4">
        <v>27</v>
      </c>
      <c r="AX232" s="4">
        <v>10</v>
      </c>
      <c r="AY232" s="4">
        <v>5</v>
      </c>
      <c r="AZ232" s="4">
        <v>17</v>
      </c>
      <c r="BA232" s="4">
        <v>8</v>
      </c>
      <c r="BB232" s="4">
        <v>36</v>
      </c>
      <c r="BC232" s="4">
        <v>5</v>
      </c>
      <c r="BD232" s="4">
        <v>12</v>
      </c>
      <c r="BE232" s="4">
        <v>21</v>
      </c>
      <c r="BF232" s="4">
        <v>4</v>
      </c>
      <c r="BG232" s="4">
        <v>4</v>
      </c>
      <c r="BH232" s="4">
        <v>60</v>
      </c>
      <c r="BI232" s="4">
        <v>61</v>
      </c>
      <c r="BJ232" s="4">
        <v>24</v>
      </c>
      <c r="BK232" s="4">
        <v>42</v>
      </c>
    </row>
    <row r="233" spans="1:63" s="1" customFormat="1" ht="9.9" customHeight="1" x14ac:dyDescent="0.2">
      <c r="A233" s="6" t="s">
        <v>17</v>
      </c>
      <c r="B233" s="10"/>
      <c r="C233" s="4">
        <v>9</v>
      </c>
      <c r="D233" s="4">
        <v>106</v>
      </c>
      <c r="E233" s="4">
        <v>55</v>
      </c>
      <c r="F233" s="4">
        <v>15079</v>
      </c>
      <c r="G233" s="4">
        <v>167</v>
      </c>
      <c r="H233" s="4">
        <v>35</v>
      </c>
      <c r="I233" s="4">
        <v>29</v>
      </c>
      <c r="J233" s="4">
        <v>47</v>
      </c>
      <c r="K233" s="4">
        <v>265</v>
      </c>
      <c r="L233" s="4">
        <v>18</v>
      </c>
      <c r="M233" s="4">
        <v>59</v>
      </c>
      <c r="N233" s="4">
        <v>601</v>
      </c>
      <c r="O233" s="4">
        <v>243</v>
      </c>
      <c r="P233" s="4">
        <v>15</v>
      </c>
      <c r="Q233" s="4">
        <v>1311</v>
      </c>
      <c r="R233" s="4">
        <v>54</v>
      </c>
      <c r="S233" s="4">
        <v>48</v>
      </c>
      <c r="T233" s="4">
        <v>43</v>
      </c>
      <c r="U233" s="4">
        <v>9345</v>
      </c>
      <c r="V233" s="4">
        <v>272</v>
      </c>
      <c r="W233" s="4">
        <v>431</v>
      </c>
      <c r="X233" s="4">
        <v>1217</v>
      </c>
      <c r="Y233" s="4">
        <v>177</v>
      </c>
      <c r="Z233" s="4">
        <v>59</v>
      </c>
      <c r="AA233" s="4">
        <v>10</v>
      </c>
      <c r="AB233" s="4">
        <v>7750</v>
      </c>
      <c r="AC233" s="4">
        <v>16</v>
      </c>
      <c r="AD233" s="4">
        <v>347</v>
      </c>
      <c r="AE233" s="4">
        <v>55</v>
      </c>
      <c r="AF233" s="4">
        <v>10971</v>
      </c>
      <c r="AG233" s="4">
        <v>17</v>
      </c>
      <c r="AH233" s="4">
        <v>176</v>
      </c>
      <c r="AI233" s="4">
        <v>279</v>
      </c>
      <c r="AJ233" s="4">
        <v>76</v>
      </c>
      <c r="AK233" s="4">
        <v>85</v>
      </c>
      <c r="AL233" s="4">
        <v>23</v>
      </c>
      <c r="AM233" s="4">
        <v>48</v>
      </c>
      <c r="AN233" s="4">
        <v>532</v>
      </c>
      <c r="AO233" s="4">
        <v>17</v>
      </c>
      <c r="AP233" s="4">
        <v>56</v>
      </c>
      <c r="AQ233" s="4">
        <v>25</v>
      </c>
      <c r="AR233" s="4">
        <v>16</v>
      </c>
      <c r="AS233" s="4">
        <v>4</v>
      </c>
      <c r="AT233" s="4">
        <v>4</v>
      </c>
      <c r="AU233" s="4">
        <v>26</v>
      </c>
      <c r="AV233" s="4">
        <v>9</v>
      </c>
      <c r="AW233" s="4">
        <v>27</v>
      </c>
      <c r="AX233" s="4">
        <v>10</v>
      </c>
      <c r="AY233" s="4">
        <v>5</v>
      </c>
      <c r="AZ233" s="4">
        <v>17</v>
      </c>
      <c r="BA233" s="4">
        <v>8</v>
      </c>
      <c r="BB233" s="4">
        <v>36</v>
      </c>
      <c r="BC233" s="4">
        <v>5</v>
      </c>
      <c r="BD233" s="4">
        <v>12</v>
      </c>
      <c r="BE233" s="4">
        <v>21</v>
      </c>
      <c r="BF233" s="4">
        <v>4</v>
      </c>
      <c r="BG233" s="4">
        <v>4</v>
      </c>
      <c r="BH233" s="4">
        <v>60</v>
      </c>
      <c r="BI233" s="4">
        <v>61</v>
      </c>
      <c r="BJ233" s="4">
        <v>24</v>
      </c>
      <c r="BK233" s="4">
        <v>42</v>
      </c>
    </row>
    <row r="234" spans="1:63" s="7" customFormat="1" ht="9.9" customHeight="1" x14ac:dyDescent="0.2">
      <c r="B234" s="11" t="s">
        <v>18</v>
      </c>
      <c r="C234" s="8">
        <f t="shared" ref="C234:AH234" si="68">C233/ 50699</f>
        <v>1.7751829424643485E-4</v>
      </c>
      <c r="D234" s="8">
        <f t="shared" si="68"/>
        <v>2.090771021124677E-3</v>
      </c>
      <c r="E234" s="8">
        <f t="shared" si="68"/>
        <v>1.0848340203948796E-3</v>
      </c>
      <c r="F234" s="8">
        <f t="shared" si="68"/>
        <v>0.29742203988244342</v>
      </c>
      <c r="G234" s="8">
        <f t="shared" si="68"/>
        <v>3.2939505710171796E-3</v>
      </c>
      <c r="H234" s="8">
        <f t="shared" si="68"/>
        <v>6.9034892206946887E-4</v>
      </c>
      <c r="I234" s="8">
        <f t="shared" si="68"/>
        <v>5.7200339257184555E-4</v>
      </c>
      <c r="J234" s="8">
        <f t="shared" si="68"/>
        <v>9.2703998106471531E-4</v>
      </c>
      <c r="K234" s="8">
        <f t="shared" si="68"/>
        <v>5.2269275528116924E-3</v>
      </c>
      <c r="L234" s="8">
        <f t="shared" si="68"/>
        <v>3.550365884928697E-4</v>
      </c>
      <c r="M234" s="8">
        <f t="shared" si="68"/>
        <v>1.1637310400599617E-3</v>
      </c>
      <c r="N234" s="8">
        <f t="shared" si="68"/>
        <v>1.1854277204678593E-2</v>
      </c>
      <c r="O234" s="8">
        <f t="shared" si="68"/>
        <v>4.7929939446537404E-3</v>
      </c>
      <c r="P234" s="8">
        <f t="shared" si="68"/>
        <v>2.9586382374405804E-4</v>
      </c>
      <c r="Q234" s="8">
        <f t="shared" si="68"/>
        <v>2.5858498195230676E-2</v>
      </c>
      <c r="R234" s="8">
        <f t="shared" si="68"/>
        <v>1.0651097654786089E-3</v>
      </c>
      <c r="S234" s="8">
        <f t="shared" si="68"/>
        <v>9.4676423598098584E-4</v>
      </c>
      <c r="T234" s="8">
        <f t="shared" si="68"/>
        <v>8.4814296139963316E-4</v>
      </c>
      <c r="U234" s="8">
        <f t="shared" si="68"/>
        <v>0.18432316219254818</v>
      </c>
      <c r="V234" s="8">
        <f t="shared" si="68"/>
        <v>5.3649973372255867E-3</v>
      </c>
      <c r="W234" s="8">
        <f t="shared" si="68"/>
        <v>8.5011538689126025E-3</v>
      </c>
      <c r="X234" s="8">
        <f t="shared" si="68"/>
        <v>2.4004418233101246E-2</v>
      </c>
      <c r="Y234" s="8">
        <f t="shared" si="68"/>
        <v>3.4911931201798852E-3</v>
      </c>
      <c r="Z234" s="8">
        <f t="shared" si="68"/>
        <v>1.1637310400599617E-3</v>
      </c>
      <c r="AA234" s="8">
        <f t="shared" si="68"/>
        <v>1.9724254916270539E-4</v>
      </c>
      <c r="AB234" s="8">
        <f t="shared" si="68"/>
        <v>0.15286297560109666</v>
      </c>
      <c r="AC234" s="8">
        <f t="shared" si="68"/>
        <v>3.1558807866032863E-4</v>
      </c>
      <c r="AD234" s="8">
        <f t="shared" si="68"/>
        <v>6.844316455945877E-3</v>
      </c>
      <c r="AE234" s="8">
        <f t="shared" si="68"/>
        <v>1.0848340203948796E-3</v>
      </c>
      <c r="AF234" s="8">
        <f t="shared" si="68"/>
        <v>0.21639480068640407</v>
      </c>
      <c r="AG234" s="8">
        <f t="shared" si="68"/>
        <v>3.3531233357659917E-4</v>
      </c>
      <c r="AH234" s="8">
        <f t="shared" si="68"/>
        <v>3.4714688652636148E-3</v>
      </c>
      <c r="AI234" s="8">
        <f t="shared" ref="AI234:BK234" si="69">AI233/ 50699</f>
        <v>5.5030671216394801E-3</v>
      </c>
      <c r="AJ234" s="8">
        <f t="shared" si="69"/>
        <v>1.499043373636561E-3</v>
      </c>
      <c r="AK234" s="8">
        <f t="shared" si="69"/>
        <v>1.6765616678829957E-3</v>
      </c>
      <c r="AL234" s="8">
        <f t="shared" si="69"/>
        <v>4.5365786307422238E-4</v>
      </c>
      <c r="AM234" s="8">
        <f t="shared" si="69"/>
        <v>9.4676423598098584E-4</v>
      </c>
      <c r="AN234" s="8">
        <f t="shared" si="69"/>
        <v>1.0493303615455927E-2</v>
      </c>
      <c r="AO234" s="8">
        <f t="shared" si="69"/>
        <v>3.3531233357659917E-4</v>
      </c>
      <c r="AP234" s="8">
        <f t="shared" si="69"/>
        <v>1.10455827531115E-3</v>
      </c>
      <c r="AQ234" s="8">
        <f t="shared" si="69"/>
        <v>4.931063729067634E-4</v>
      </c>
      <c r="AR234" s="8">
        <f t="shared" si="69"/>
        <v>3.1558807866032863E-4</v>
      </c>
      <c r="AS234" s="8">
        <f t="shared" si="69"/>
        <v>7.8897019665082158E-5</v>
      </c>
      <c r="AT234" s="8">
        <f t="shared" si="69"/>
        <v>7.8897019665082158E-5</v>
      </c>
      <c r="AU234" s="8">
        <f t="shared" si="69"/>
        <v>5.1283062782303394E-4</v>
      </c>
      <c r="AV234" s="8">
        <f t="shared" si="69"/>
        <v>1.7751829424643485E-4</v>
      </c>
      <c r="AW234" s="8">
        <f t="shared" si="69"/>
        <v>5.3255488273930447E-4</v>
      </c>
      <c r="AX234" s="8">
        <f t="shared" si="69"/>
        <v>1.9724254916270539E-4</v>
      </c>
      <c r="AY234" s="8">
        <f t="shared" si="69"/>
        <v>9.8621274581352694E-5</v>
      </c>
      <c r="AZ234" s="8">
        <f t="shared" si="69"/>
        <v>3.3531233357659917E-4</v>
      </c>
      <c r="BA234" s="8">
        <f t="shared" si="69"/>
        <v>1.5779403933016432E-4</v>
      </c>
      <c r="BB234" s="8">
        <f t="shared" si="69"/>
        <v>7.1007317698573941E-4</v>
      </c>
      <c r="BC234" s="8">
        <f t="shared" si="69"/>
        <v>9.8621274581352694E-5</v>
      </c>
      <c r="BD234" s="8">
        <f t="shared" si="69"/>
        <v>2.3669105899524646E-4</v>
      </c>
      <c r="BE234" s="8">
        <f t="shared" si="69"/>
        <v>4.1420935324168131E-4</v>
      </c>
      <c r="BF234" s="8">
        <f t="shared" si="69"/>
        <v>7.8897019665082158E-5</v>
      </c>
      <c r="BG234" s="8">
        <f t="shared" si="69"/>
        <v>7.8897019665082158E-5</v>
      </c>
      <c r="BH234" s="8">
        <f t="shared" si="69"/>
        <v>1.1834552949762322E-3</v>
      </c>
      <c r="BI234" s="8">
        <f t="shared" si="69"/>
        <v>1.2031795498925028E-3</v>
      </c>
      <c r="BJ234" s="8">
        <f t="shared" si="69"/>
        <v>4.7338211799049292E-4</v>
      </c>
      <c r="BK234" s="8">
        <f t="shared" si="69"/>
        <v>8.2841870648336262E-4</v>
      </c>
    </row>
    <row r="235" spans="1:63" s="1" customFormat="1" ht="5.0999999999999996" customHeight="1" x14ac:dyDescent="0.2">
      <c r="B235" s="1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 s="1" customFormat="1" ht="9.9" customHeight="1" x14ac:dyDescent="0.2">
      <c r="A236" s="3" t="s">
        <v>94</v>
      </c>
      <c r="B236" s="1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 s="1" customFormat="1" ht="9.9" customHeight="1" x14ac:dyDescent="0.2">
      <c r="B237" s="10" t="s">
        <v>95</v>
      </c>
      <c r="C237" s="4">
        <v>2</v>
      </c>
      <c r="D237" s="4">
        <v>18</v>
      </c>
      <c r="E237" s="4">
        <v>80</v>
      </c>
      <c r="F237" s="4">
        <v>6813</v>
      </c>
      <c r="G237" s="4">
        <v>70</v>
      </c>
      <c r="H237" s="4">
        <v>21</v>
      </c>
      <c r="I237" s="4">
        <v>32</v>
      </c>
      <c r="J237" s="4">
        <v>20</v>
      </c>
      <c r="K237" s="4">
        <v>22</v>
      </c>
      <c r="L237" s="4">
        <v>61</v>
      </c>
      <c r="M237" s="4">
        <v>22</v>
      </c>
      <c r="N237" s="4">
        <v>164</v>
      </c>
      <c r="O237" s="4">
        <v>381</v>
      </c>
      <c r="P237" s="4">
        <v>5</v>
      </c>
      <c r="Q237" s="4">
        <v>634</v>
      </c>
      <c r="R237" s="4">
        <v>7</v>
      </c>
      <c r="S237" s="4">
        <v>9</v>
      </c>
      <c r="T237" s="4">
        <v>26</v>
      </c>
      <c r="U237" s="4">
        <v>4547</v>
      </c>
      <c r="V237" s="4">
        <v>160</v>
      </c>
      <c r="W237" s="4">
        <v>185</v>
      </c>
      <c r="X237" s="4">
        <v>878</v>
      </c>
      <c r="Y237" s="4">
        <v>126</v>
      </c>
      <c r="Z237" s="4">
        <v>32</v>
      </c>
      <c r="AA237" s="4">
        <v>14</v>
      </c>
      <c r="AB237" s="4">
        <v>5008</v>
      </c>
      <c r="AC237" s="4">
        <v>8</v>
      </c>
      <c r="AD237" s="4">
        <v>65</v>
      </c>
      <c r="AE237" s="4">
        <v>56</v>
      </c>
      <c r="AF237" s="4">
        <v>4480</v>
      </c>
      <c r="AG237" s="4">
        <v>15</v>
      </c>
      <c r="AH237" s="4">
        <v>94</v>
      </c>
      <c r="AI237" s="4">
        <v>158</v>
      </c>
      <c r="AJ237" s="4">
        <v>69</v>
      </c>
      <c r="AK237" s="4">
        <v>30</v>
      </c>
      <c r="AL237" s="4">
        <v>4</v>
      </c>
      <c r="AM237" s="4">
        <v>25</v>
      </c>
      <c r="AN237" s="4">
        <v>123</v>
      </c>
      <c r="AO237" s="4">
        <v>5</v>
      </c>
      <c r="AP237" s="4">
        <v>59</v>
      </c>
      <c r="AQ237" s="4">
        <v>10</v>
      </c>
      <c r="AR237" s="4">
        <v>4</v>
      </c>
      <c r="AS237" s="4">
        <v>6</v>
      </c>
      <c r="AT237" s="4">
        <v>8</v>
      </c>
      <c r="AU237" s="4">
        <v>30</v>
      </c>
      <c r="AV237" s="4">
        <v>7</v>
      </c>
      <c r="AW237" s="4">
        <v>24</v>
      </c>
      <c r="AX237" s="4">
        <v>8</v>
      </c>
      <c r="AY237" s="4">
        <v>3</v>
      </c>
      <c r="AZ237" s="4">
        <v>3</v>
      </c>
      <c r="BA237" s="4">
        <v>7</v>
      </c>
      <c r="BB237" s="4">
        <v>21</v>
      </c>
      <c r="BC237" s="4">
        <v>3</v>
      </c>
      <c r="BD237" s="4">
        <v>9</v>
      </c>
      <c r="BE237" s="4">
        <v>50</v>
      </c>
      <c r="BF237" s="4">
        <v>1</v>
      </c>
      <c r="BG237" s="4">
        <v>2</v>
      </c>
      <c r="BH237" s="4">
        <v>28</v>
      </c>
      <c r="BI237" s="4">
        <v>36</v>
      </c>
      <c r="BJ237" s="4">
        <v>16</v>
      </c>
      <c r="BK237" s="4">
        <v>22</v>
      </c>
    </row>
    <row r="238" spans="1:63" s="1" customFormat="1" ht="9.9" customHeight="1" x14ac:dyDescent="0.2">
      <c r="B238" s="10" t="s">
        <v>96</v>
      </c>
      <c r="C238" s="4">
        <v>11</v>
      </c>
      <c r="D238" s="4">
        <v>27</v>
      </c>
      <c r="E238" s="4">
        <v>40</v>
      </c>
      <c r="F238" s="4">
        <v>16779</v>
      </c>
      <c r="G238" s="4">
        <v>79</v>
      </c>
      <c r="H238" s="4">
        <v>40</v>
      </c>
      <c r="I238" s="4">
        <v>19</v>
      </c>
      <c r="J238" s="4">
        <v>18</v>
      </c>
      <c r="K238" s="4">
        <v>22</v>
      </c>
      <c r="L238" s="4">
        <v>28</v>
      </c>
      <c r="M238" s="4">
        <v>35</v>
      </c>
      <c r="N238" s="4">
        <v>723</v>
      </c>
      <c r="O238" s="4">
        <v>140</v>
      </c>
      <c r="P238" s="4">
        <v>11</v>
      </c>
      <c r="Q238" s="4">
        <v>1666</v>
      </c>
      <c r="R238" s="4">
        <v>7</v>
      </c>
      <c r="S238" s="4">
        <v>6</v>
      </c>
      <c r="T238" s="4">
        <v>28</v>
      </c>
      <c r="U238" s="4">
        <v>9970</v>
      </c>
      <c r="V238" s="4">
        <v>202</v>
      </c>
      <c r="W238" s="4">
        <v>300</v>
      </c>
      <c r="X238" s="4">
        <v>704</v>
      </c>
      <c r="Y238" s="4">
        <v>116</v>
      </c>
      <c r="Z238" s="4">
        <v>111</v>
      </c>
      <c r="AA238" s="4">
        <v>14</v>
      </c>
      <c r="AB238" s="4">
        <v>15049</v>
      </c>
      <c r="AC238" s="4">
        <v>9</v>
      </c>
      <c r="AD238" s="4">
        <v>41</v>
      </c>
      <c r="AE238" s="4">
        <v>32</v>
      </c>
      <c r="AF238" s="4">
        <v>12106</v>
      </c>
      <c r="AG238" s="4">
        <v>12</v>
      </c>
      <c r="AH238" s="4">
        <v>84</v>
      </c>
      <c r="AI238" s="4">
        <v>205</v>
      </c>
      <c r="AJ238" s="4">
        <v>38</v>
      </c>
      <c r="AK238" s="4">
        <v>23</v>
      </c>
      <c r="AL238" s="4">
        <v>12</v>
      </c>
      <c r="AM238" s="4">
        <v>34</v>
      </c>
      <c r="AN238" s="4">
        <v>260</v>
      </c>
      <c r="AO238" s="4">
        <v>15</v>
      </c>
      <c r="AP238" s="4">
        <v>39</v>
      </c>
      <c r="AQ238" s="4">
        <v>17</v>
      </c>
      <c r="AR238" s="4">
        <v>7</v>
      </c>
      <c r="AS238" s="4">
        <v>6</v>
      </c>
      <c r="AT238" s="4">
        <v>7</v>
      </c>
      <c r="AU238" s="4">
        <v>17</v>
      </c>
      <c r="AV238" s="4">
        <v>4</v>
      </c>
      <c r="AW238" s="4">
        <v>32</v>
      </c>
      <c r="AX238" s="4">
        <v>23</v>
      </c>
      <c r="AY238" s="4">
        <v>2</v>
      </c>
      <c r="AZ238" s="4">
        <v>2</v>
      </c>
      <c r="BA238" s="4">
        <v>10</v>
      </c>
      <c r="BB238" s="4">
        <v>160</v>
      </c>
      <c r="BC238" s="4">
        <v>82</v>
      </c>
      <c r="BD238" s="4">
        <v>7</v>
      </c>
      <c r="BE238" s="4">
        <v>18</v>
      </c>
      <c r="BF238" s="4">
        <v>4</v>
      </c>
      <c r="BG238" s="4">
        <v>5</v>
      </c>
      <c r="BH238" s="4">
        <v>32</v>
      </c>
      <c r="BI238" s="4">
        <v>36</v>
      </c>
      <c r="BJ238" s="4">
        <v>7</v>
      </c>
      <c r="BK238" s="4">
        <v>18</v>
      </c>
    </row>
    <row r="239" spans="1:63" s="1" customFormat="1" ht="9.9" customHeight="1" x14ac:dyDescent="0.2">
      <c r="B239" s="10" t="s">
        <v>92</v>
      </c>
      <c r="C239" s="4">
        <v>0</v>
      </c>
      <c r="D239" s="4">
        <v>2</v>
      </c>
      <c r="E239" s="4">
        <v>0</v>
      </c>
      <c r="F239" s="4">
        <v>112</v>
      </c>
      <c r="G239" s="4">
        <v>3</v>
      </c>
      <c r="H239" s="4">
        <v>0</v>
      </c>
      <c r="I239" s="4">
        <v>0</v>
      </c>
      <c r="J239" s="4">
        <v>1</v>
      </c>
      <c r="K239" s="4">
        <v>0</v>
      </c>
      <c r="L239" s="4">
        <v>0</v>
      </c>
      <c r="M239" s="4">
        <v>1</v>
      </c>
      <c r="N239" s="4">
        <v>19</v>
      </c>
      <c r="O239" s="4">
        <v>2</v>
      </c>
      <c r="P239" s="4">
        <v>0</v>
      </c>
      <c r="Q239" s="4">
        <v>54</v>
      </c>
      <c r="R239" s="4">
        <v>0</v>
      </c>
      <c r="S239" s="4">
        <v>0</v>
      </c>
      <c r="T239" s="4">
        <v>1</v>
      </c>
      <c r="U239" s="4">
        <v>152</v>
      </c>
      <c r="V239" s="4">
        <v>10</v>
      </c>
      <c r="W239" s="4">
        <v>6</v>
      </c>
      <c r="X239" s="4">
        <v>6</v>
      </c>
      <c r="Y239" s="4">
        <v>3</v>
      </c>
      <c r="Z239" s="4">
        <v>1</v>
      </c>
      <c r="AA239" s="4">
        <v>1</v>
      </c>
      <c r="AB239" s="4">
        <v>173</v>
      </c>
      <c r="AC239" s="4">
        <v>0</v>
      </c>
      <c r="AD239" s="4">
        <v>1</v>
      </c>
      <c r="AE239" s="4">
        <v>1</v>
      </c>
      <c r="AF239" s="4">
        <v>330</v>
      </c>
      <c r="AG239" s="4">
        <v>3</v>
      </c>
      <c r="AH239" s="4">
        <v>6</v>
      </c>
      <c r="AI239" s="4">
        <v>11</v>
      </c>
      <c r="AJ239" s="4">
        <v>5</v>
      </c>
      <c r="AK239" s="4">
        <v>0</v>
      </c>
      <c r="AL239" s="4">
        <v>1</v>
      </c>
      <c r="AM239" s="4">
        <v>0</v>
      </c>
      <c r="AN239" s="4">
        <v>3</v>
      </c>
      <c r="AO239" s="4">
        <v>1</v>
      </c>
      <c r="AP239" s="4">
        <v>0</v>
      </c>
      <c r="AQ239" s="4">
        <v>2</v>
      </c>
      <c r="AR239" s="4">
        <v>1</v>
      </c>
      <c r="AS239" s="4">
        <v>0</v>
      </c>
      <c r="AT239" s="4">
        <v>0</v>
      </c>
      <c r="AU239" s="4">
        <v>2</v>
      </c>
      <c r="AV239" s="4">
        <v>0</v>
      </c>
      <c r="AW239" s="4">
        <v>2</v>
      </c>
      <c r="AX239" s="4">
        <v>0</v>
      </c>
      <c r="AY239" s="4">
        <v>0</v>
      </c>
      <c r="AZ239" s="4">
        <v>0</v>
      </c>
      <c r="BA239" s="4">
        <v>0</v>
      </c>
      <c r="BB239" s="4">
        <v>0</v>
      </c>
      <c r="BC239" s="4">
        <v>0</v>
      </c>
      <c r="BD239" s="4">
        <v>1</v>
      </c>
      <c r="BE239" s="4">
        <v>0</v>
      </c>
      <c r="BF239" s="4">
        <v>0</v>
      </c>
      <c r="BG239" s="4">
        <v>0</v>
      </c>
      <c r="BH239" s="4">
        <v>0</v>
      </c>
      <c r="BI239" s="4">
        <v>2</v>
      </c>
      <c r="BJ239" s="4">
        <v>0</v>
      </c>
      <c r="BK239" s="4">
        <v>1</v>
      </c>
    </row>
    <row r="240" spans="1:63" s="1" customFormat="1" ht="9.9" customHeight="1" x14ac:dyDescent="0.2">
      <c r="A240" s="6" t="s">
        <v>17</v>
      </c>
      <c r="B240" s="10"/>
      <c r="C240" s="4">
        <v>13</v>
      </c>
      <c r="D240" s="4">
        <v>47</v>
      </c>
      <c r="E240" s="4">
        <v>120</v>
      </c>
      <c r="F240" s="4">
        <v>23704</v>
      </c>
      <c r="G240" s="4">
        <v>152</v>
      </c>
      <c r="H240" s="4">
        <v>61</v>
      </c>
      <c r="I240" s="4">
        <v>51</v>
      </c>
      <c r="J240" s="4">
        <v>39</v>
      </c>
      <c r="K240" s="4">
        <v>44</v>
      </c>
      <c r="L240" s="4">
        <v>89</v>
      </c>
      <c r="M240" s="4">
        <v>58</v>
      </c>
      <c r="N240" s="4">
        <v>906</v>
      </c>
      <c r="O240" s="4">
        <v>523</v>
      </c>
      <c r="P240" s="4">
        <v>16</v>
      </c>
      <c r="Q240" s="4">
        <v>2354</v>
      </c>
      <c r="R240" s="4">
        <v>14</v>
      </c>
      <c r="S240" s="4">
        <v>15</v>
      </c>
      <c r="T240" s="4">
        <v>55</v>
      </c>
      <c r="U240" s="4">
        <v>14669</v>
      </c>
      <c r="V240" s="4">
        <v>372</v>
      </c>
      <c r="W240" s="4">
        <v>491</v>
      </c>
      <c r="X240" s="4">
        <v>1588</v>
      </c>
      <c r="Y240" s="4">
        <v>245</v>
      </c>
      <c r="Z240" s="4">
        <v>144</v>
      </c>
      <c r="AA240" s="4">
        <v>29</v>
      </c>
      <c r="AB240" s="4">
        <v>20230</v>
      </c>
      <c r="AC240" s="4">
        <v>17</v>
      </c>
      <c r="AD240" s="4">
        <v>107</v>
      </c>
      <c r="AE240" s="4">
        <v>89</v>
      </c>
      <c r="AF240" s="4">
        <v>16916</v>
      </c>
      <c r="AG240" s="4">
        <v>30</v>
      </c>
      <c r="AH240" s="4">
        <v>184</v>
      </c>
      <c r="AI240" s="4">
        <v>374</v>
      </c>
      <c r="AJ240" s="4">
        <v>112</v>
      </c>
      <c r="AK240" s="4">
        <v>53</v>
      </c>
      <c r="AL240" s="4">
        <v>17</v>
      </c>
      <c r="AM240" s="4">
        <v>59</v>
      </c>
      <c r="AN240" s="4">
        <v>386</v>
      </c>
      <c r="AO240" s="4">
        <v>21</v>
      </c>
      <c r="AP240" s="4">
        <v>98</v>
      </c>
      <c r="AQ240" s="4">
        <v>29</v>
      </c>
      <c r="AR240" s="4">
        <v>12</v>
      </c>
      <c r="AS240" s="4">
        <v>12</v>
      </c>
      <c r="AT240" s="4">
        <v>15</v>
      </c>
      <c r="AU240" s="4">
        <v>49</v>
      </c>
      <c r="AV240" s="4">
        <v>11</v>
      </c>
      <c r="AW240" s="4">
        <v>58</v>
      </c>
      <c r="AX240" s="4">
        <v>31</v>
      </c>
      <c r="AY240" s="4">
        <v>5</v>
      </c>
      <c r="AZ240" s="4">
        <v>5</v>
      </c>
      <c r="BA240" s="4">
        <v>17</v>
      </c>
      <c r="BB240" s="4">
        <v>181</v>
      </c>
      <c r="BC240" s="4">
        <v>85</v>
      </c>
      <c r="BD240" s="4">
        <v>17</v>
      </c>
      <c r="BE240" s="4">
        <v>68</v>
      </c>
      <c r="BF240" s="4">
        <v>5</v>
      </c>
      <c r="BG240" s="4">
        <v>7</v>
      </c>
      <c r="BH240" s="4">
        <v>60</v>
      </c>
      <c r="BI240" s="4">
        <v>74</v>
      </c>
      <c r="BJ240" s="4">
        <v>23</v>
      </c>
      <c r="BK240" s="4">
        <v>41</v>
      </c>
    </row>
    <row r="241" spans="1:63" s="7" customFormat="1" ht="9.9" customHeight="1" x14ac:dyDescent="0.2">
      <c r="B241" s="11" t="s">
        <v>18</v>
      </c>
      <c r="C241" s="8">
        <f t="shared" ref="C241:AH241" si="70">C240/ 85450</f>
        <v>1.521357519016969E-4</v>
      </c>
      <c r="D241" s="8">
        <f t="shared" si="70"/>
        <v>5.5002925687536576E-4</v>
      </c>
      <c r="E241" s="8">
        <f t="shared" si="70"/>
        <v>1.4043300175541251E-3</v>
      </c>
      <c r="F241" s="8">
        <f t="shared" si="70"/>
        <v>0.27740198946752487</v>
      </c>
      <c r="G241" s="8">
        <f t="shared" si="70"/>
        <v>1.7788180222352253E-3</v>
      </c>
      <c r="H241" s="8">
        <f t="shared" si="70"/>
        <v>7.1386775892334699E-4</v>
      </c>
      <c r="I241" s="8">
        <f t="shared" si="70"/>
        <v>5.9684025746050318E-4</v>
      </c>
      <c r="J241" s="8">
        <f t="shared" si="70"/>
        <v>4.5640725570509071E-4</v>
      </c>
      <c r="K241" s="8">
        <f t="shared" si="70"/>
        <v>5.1492100643651256E-4</v>
      </c>
      <c r="L241" s="8">
        <f t="shared" si="70"/>
        <v>1.0415447630193096E-3</v>
      </c>
      <c r="M241" s="8">
        <f t="shared" si="70"/>
        <v>6.787595084844939E-4</v>
      </c>
      <c r="N241" s="8">
        <f t="shared" si="70"/>
        <v>1.0602691632533646E-2</v>
      </c>
      <c r="O241" s="8">
        <f t="shared" si="70"/>
        <v>6.1205383265067288E-3</v>
      </c>
      <c r="P241" s="8">
        <f t="shared" si="70"/>
        <v>1.8724400234055002E-4</v>
      </c>
      <c r="Q241" s="8">
        <f t="shared" si="70"/>
        <v>2.7548273844353422E-2</v>
      </c>
      <c r="R241" s="8">
        <f t="shared" si="70"/>
        <v>1.6383850204798128E-4</v>
      </c>
      <c r="S241" s="8">
        <f t="shared" si="70"/>
        <v>1.7554125219426564E-4</v>
      </c>
      <c r="T241" s="8">
        <f t="shared" si="70"/>
        <v>6.436512580456407E-4</v>
      </c>
      <c r="U241" s="8">
        <f t="shared" si="70"/>
        <v>0.17166764189584552</v>
      </c>
      <c r="V241" s="8">
        <f t="shared" si="70"/>
        <v>4.3534230544177883E-3</v>
      </c>
      <c r="W241" s="8">
        <f t="shared" si="70"/>
        <v>5.7460503218256295E-3</v>
      </c>
      <c r="X241" s="8">
        <f t="shared" si="70"/>
        <v>1.8583967232299589E-2</v>
      </c>
      <c r="Y241" s="8">
        <f t="shared" si="70"/>
        <v>2.8671737858396722E-3</v>
      </c>
      <c r="Z241" s="8">
        <f t="shared" si="70"/>
        <v>1.6851960210649503E-3</v>
      </c>
      <c r="AA241" s="8">
        <f t="shared" si="70"/>
        <v>3.3937975424224695E-4</v>
      </c>
      <c r="AB241" s="8">
        <f t="shared" si="70"/>
        <v>0.23674663545933294</v>
      </c>
      <c r="AC241" s="8">
        <f t="shared" si="70"/>
        <v>1.989467524868344E-4</v>
      </c>
      <c r="AD241" s="8">
        <f t="shared" si="70"/>
        <v>1.2521942656524283E-3</v>
      </c>
      <c r="AE241" s="8">
        <f t="shared" si="70"/>
        <v>1.0415447630193096E-3</v>
      </c>
      <c r="AF241" s="8">
        <f t="shared" si="70"/>
        <v>0.19796372147454652</v>
      </c>
      <c r="AG241" s="8">
        <f t="shared" si="70"/>
        <v>3.5108250438853128E-4</v>
      </c>
      <c r="AH241" s="8">
        <f t="shared" si="70"/>
        <v>2.1533060269163253E-3</v>
      </c>
      <c r="AI241" s="8">
        <f t="shared" ref="AI241:BK241" si="71">AI240/ 85450</f>
        <v>4.3768285547103568E-3</v>
      </c>
      <c r="AJ241" s="8">
        <f t="shared" si="71"/>
        <v>1.3107080163838503E-3</v>
      </c>
      <c r="AK241" s="8">
        <f t="shared" si="71"/>
        <v>6.2024575775307194E-4</v>
      </c>
      <c r="AL241" s="8">
        <f t="shared" si="71"/>
        <v>1.989467524868344E-4</v>
      </c>
      <c r="AM241" s="8">
        <f t="shared" si="71"/>
        <v>6.9046225863077823E-4</v>
      </c>
      <c r="AN241" s="8">
        <f t="shared" si="71"/>
        <v>4.5172615564657691E-3</v>
      </c>
      <c r="AO241" s="8">
        <f t="shared" si="71"/>
        <v>2.457577530719719E-4</v>
      </c>
      <c r="AP241" s="8">
        <f t="shared" si="71"/>
        <v>1.1468695143358688E-3</v>
      </c>
      <c r="AQ241" s="8">
        <f t="shared" si="71"/>
        <v>3.3937975424224695E-4</v>
      </c>
      <c r="AR241" s="8">
        <f t="shared" si="71"/>
        <v>1.4043300175541252E-4</v>
      </c>
      <c r="AS241" s="8">
        <f t="shared" si="71"/>
        <v>1.4043300175541252E-4</v>
      </c>
      <c r="AT241" s="8">
        <f t="shared" si="71"/>
        <v>1.7554125219426564E-4</v>
      </c>
      <c r="AU241" s="8">
        <f t="shared" si="71"/>
        <v>5.7343475716793442E-4</v>
      </c>
      <c r="AV241" s="8">
        <f t="shared" si="71"/>
        <v>1.2873025160912814E-4</v>
      </c>
      <c r="AW241" s="8">
        <f t="shared" si="71"/>
        <v>6.787595084844939E-4</v>
      </c>
      <c r="AX241" s="8">
        <f t="shared" si="71"/>
        <v>3.6278525453481566E-4</v>
      </c>
      <c r="AY241" s="8">
        <f t="shared" si="71"/>
        <v>5.8513750731421886E-5</v>
      </c>
      <c r="AZ241" s="8">
        <f t="shared" si="71"/>
        <v>5.8513750731421886E-5</v>
      </c>
      <c r="BA241" s="8">
        <f t="shared" si="71"/>
        <v>1.989467524868344E-4</v>
      </c>
      <c r="BB241" s="8">
        <f t="shared" si="71"/>
        <v>2.1181977764774722E-3</v>
      </c>
      <c r="BC241" s="8">
        <f t="shared" si="71"/>
        <v>9.9473376243417204E-4</v>
      </c>
      <c r="BD241" s="8">
        <f t="shared" si="71"/>
        <v>1.989467524868344E-4</v>
      </c>
      <c r="BE241" s="8">
        <f t="shared" si="71"/>
        <v>7.9578700994733761E-4</v>
      </c>
      <c r="BF241" s="8">
        <f t="shared" si="71"/>
        <v>5.8513750731421886E-5</v>
      </c>
      <c r="BG241" s="8">
        <f t="shared" si="71"/>
        <v>8.1919251023990642E-5</v>
      </c>
      <c r="BH241" s="8">
        <f t="shared" si="71"/>
        <v>7.0216500877706256E-4</v>
      </c>
      <c r="BI241" s="8">
        <f t="shared" si="71"/>
        <v>8.6600351082504389E-4</v>
      </c>
      <c r="BJ241" s="8">
        <f t="shared" si="71"/>
        <v>2.6916325336454066E-4</v>
      </c>
      <c r="BK241" s="8">
        <f t="shared" si="71"/>
        <v>4.7981275599765947E-4</v>
      </c>
    </row>
    <row r="242" spans="1:63" s="1" customFormat="1" ht="5.0999999999999996" customHeight="1" x14ac:dyDescent="0.2">
      <c r="B242" s="1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 s="1" customFormat="1" ht="9.9" customHeight="1" x14ac:dyDescent="0.2">
      <c r="A243" s="3" t="s">
        <v>97</v>
      </c>
      <c r="B243" s="1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 s="1" customFormat="1" ht="9.9" customHeight="1" x14ac:dyDescent="0.2">
      <c r="B244" s="10" t="s">
        <v>83</v>
      </c>
      <c r="C244" s="4">
        <v>1</v>
      </c>
      <c r="D244" s="4">
        <v>2</v>
      </c>
      <c r="E244" s="4">
        <v>3</v>
      </c>
      <c r="F244" s="4">
        <v>2072</v>
      </c>
      <c r="G244" s="4">
        <v>8</v>
      </c>
      <c r="H244" s="4">
        <v>3</v>
      </c>
      <c r="I244" s="4">
        <v>5</v>
      </c>
      <c r="J244" s="4">
        <v>6</v>
      </c>
      <c r="K244" s="4">
        <v>2</v>
      </c>
      <c r="L244" s="4">
        <v>0</v>
      </c>
      <c r="M244" s="4">
        <v>6</v>
      </c>
      <c r="N244" s="4">
        <v>309</v>
      </c>
      <c r="O244" s="4">
        <v>10</v>
      </c>
      <c r="P244" s="4">
        <v>1</v>
      </c>
      <c r="Q244" s="4">
        <v>333</v>
      </c>
      <c r="R244" s="4">
        <v>1</v>
      </c>
      <c r="S244" s="4">
        <v>0</v>
      </c>
      <c r="T244" s="4">
        <v>6</v>
      </c>
      <c r="U244" s="4">
        <v>2017</v>
      </c>
      <c r="V244" s="4">
        <v>43</v>
      </c>
      <c r="W244" s="4">
        <v>29</v>
      </c>
      <c r="X244" s="4">
        <v>64</v>
      </c>
      <c r="Y244" s="4">
        <v>28</v>
      </c>
      <c r="Z244" s="4">
        <v>72</v>
      </c>
      <c r="AA244" s="4">
        <v>6</v>
      </c>
      <c r="AB244" s="4">
        <v>1514</v>
      </c>
      <c r="AC244" s="4">
        <v>1</v>
      </c>
      <c r="AD244" s="4">
        <v>32</v>
      </c>
      <c r="AE244" s="4">
        <v>6</v>
      </c>
      <c r="AF244" s="4">
        <v>3645</v>
      </c>
      <c r="AG244" s="4">
        <v>1</v>
      </c>
      <c r="AH244" s="4">
        <v>21</v>
      </c>
      <c r="AI244" s="4">
        <v>48</v>
      </c>
      <c r="AJ244" s="4">
        <v>20</v>
      </c>
      <c r="AK244" s="4">
        <v>21</v>
      </c>
      <c r="AL244" s="4">
        <v>0</v>
      </c>
      <c r="AM244" s="4">
        <v>11</v>
      </c>
      <c r="AN244" s="4">
        <v>24</v>
      </c>
      <c r="AO244" s="4">
        <v>2</v>
      </c>
      <c r="AP244" s="4">
        <v>6</v>
      </c>
      <c r="AQ244" s="4">
        <v>5</v>
      </c>
      <c r="AR244" s="4">
        <v>3</v>
      </c>
      <c r="AS244" s="4">
        <v>1</v>
      </c>
      <c r="AT244" s="4">
        <v>1</v>
      </c>
      <c r="AU244" s="4">
        <v>0</v>
      </c>
      <c r="AV244" s="4">
        <v>1</v>
      </c>
      <c r="AW244" s="4">
        <v>7</v>
      </c>
      <c r="AX244" s="4">
        <v>7</v>
      </c>
      <c r="AY244" s="4">
        <v>1</v>
      </c>
      <c r="AZ244" s="4">
        <v>0</v>
      </c>
      <c r="BA244" s="4">
        <v>2</v>
      </c>
      <c r="BB244" s="4">
        <v>39</v>
      </c>
      <c r="BC244" s="4">
        <v>25</v>
      </c>
      <c r="BD244" s="4">
        <v>4</v>
      </c>
      <c r="BE244" s="4">
        <v>0</v>
      </c>
      <c r="BF244" s="4">
        <v>2</v>
      </c>
      <c r="BG244" s="4">
        <v>0</v>
      </c>
      <c r="BH244" s="4">
        <v>13</v>
      </c>
      <c r="BI244" s="4">
        <v>9</v>
      </c>
      <c r="BJ244" s="4">
        <v>0</v>
      </c>
      <c r="BK244" s="4">
        <v>2</v>
      </c>
    </row>
    <row r="245" spans="1:63" s="1" customFormat="1" ht="9.9" customHeight="1" x14ac:dyDescent="0.2">
      <c r="B245" s="10" t="s">
        <v>98</v>
      </c>
      <c r="C245" s="4">
        <v>25</v>
      </c>
      <c r="D245" s="4">
        <v>51</v>
      </c>
      <c r="E245" s="4">
        <v>72</v>
      </c>
      <c r="F245" s="4">
        <v>27032</v>
      </c>
      <c r="G245" s="4">
        <v>103</v>
      </c>
      <c r="H245" s="4">
        <v>50</v>
      </c>
      <c r="I245" s="4">
        <v>40</v>
      </c>
      <c r="J245" s="4">
        <v>40</v>
      </c>
      <c r="K245" s="4">
        <v>9</v>
      </c>
      <c r="L245" s="4">
        <v>11</v>
      </c>
      <c r="M245" s="4">
        <v>81</v>
      </c>
      <c r="N245" s="4">
        <v>2945</v>
      </c>
      <c r="O245" s="4">
        <v>113</v>
      </c>
      <c r="P245" s="4">
        <v>27</v>
      </c>
      <c r="Q245" s="4">
        <v>3656</v>
      </c>
      <c r="R245" s="4">
        <v>16</v>
      </c>
      <c r="S245" s="4">
        <v>31</v>
      </c>
      <c r="T245" s="4">
        <v>61</v>
      </c>
      <c r="U245" s="4">
        <v>32907</v>
      </c>
      <c r="V245" s="4">
        <v>584</v>
      </c>
      <c r="W245" s="4">
        <v>572</v>
      </c>
      <c r="X245" s="4">
        <v>819</v>
      </c>
      <c r="Y245" s="4">
        <v>259</v>
      </c>
      <c r="Z245" s="4">
        <v>131</v>
      </c>
      <c r="AA245" s="4">
        <v>34</v>
      </c>
      <c r="AB245" s="4">
        <v>11673</v>
      </c>
      <c r="AC245" s="4">
        <v>18</v>
      </c>
      <c r="AD245" s="4">
        <v>175</v>
      </c>
      <c r="AE245" s="4">
        <v>33</v>
      </c>
      <c r="AF245" s="4">
        <v>25636</v>
      </c>
      <c r="AG245" s="4">
        <v>27</v>
      </c>
      <c r="AH245" s="4">
        <v>293</v>
      </c>
      <c r="AI245" s="4">
        <v>504</v>
      </c>
      <c r="AJ245" s="4">
        <v>154</v>
      </c>
      <c r="AK245" s="4">
        <v>84</v>
      </c>
      <c r="AL245" s="4">
        <v>8</v>
      </c>
      <c r="AM245" s="4">
        <v>109</v>
      </c>
      <c r="AN245" s="4">
        <v>469</v>
      </c>
      <c r="AO245" s="4">
        <v>19</v>
      </c>
      <c r="AP245" s="4">
        <v>91</v>
      </c>
      <c r="AQ245" s="4">
        <v>61</v>
      </c>
      <c r="AR245" s="4">
        <v>14</v>
      </c>
      <c r="AS245" s="4">
        <v>10</v>
      </c>
      <c r="AT245" s="4">
        <v>26</v>
      </c>
      <c r="AU245" s="4">
        <v>9</v>
      </c>
      <c r="AV245" s="4">
        <v>15</v>
      </c>
      <c r="AW245" s="4">
        <v>61</v>
      </c>
      <c r="AX245" s="4">
        <v>36</v>
      </c>
      <c r="AY245" s="4">
        <v>4</v>
      </c>
      <c r="AZ245" s="4">
        <v>10</v>
      </c>
      <c r="BA245" s="4">
        <v>17</v>
      </c>
      <c r="BB245" s="4">
        <v>148</v>
      </c>
      <c r="BC245" s="4">
        <v>58</v>
      </c>
      <c r="BD245" s="4">
        <v>24</v>
      </c>
      <c r="BE245" s="4">
        <v>15</v>
      </c>
      <c r="BF245" s="4">
        <v>10</v>
      </c>
      <c r="BG245" s="4">
        <v>11</v>
      </c>
      <c r="BH245" s="4">
        <v>60</v>
      </c>
      <c r="BI245" s="4">
        <v>60</v>
      </c>
      <c r="BJ245" s="4">
        <v>15</v>
      </c>
      <c r="BK245" s="4">
        <v>30</v>
      </c>
    </row>
    <row r="246" spans="1:63" s="1" customFormat="1" ht="9.9" customHeight="1" x14ac:dyDescent="0.2">
      <c r="A246" s="6" t="s">
        <v>17</v>
      </c>
      <c r="B246" s="10"/>
      <c r="C246" s="4">
        <v>26</v>
      </c>
      <c r="D246" s="4">
        <v>53</v>
      </c>
      <c r="E246" s="4">
        <v>75</v>
      </c>
      <c r="F246" s="4">
        <v>29104</v>
      </c>
      <c r="G246" s="4">
        <v>111</v>
      </c>
      <c r="H246" s="4">
        <v>53</v>
      </c>
      <c r="I246" s="4">
        <v>45</v>
      </c>
      <c r="J246" s="4">
        <v>46</v>
      </c>
      <c r="K246" s="4">
        <v>11</v>
      </c>
      <c r="L246" s="4">
        <v>11</v>
      </c>
      <c r="M246" s="4">
        <v>87</v>
      </c>
      <c r="N246" s="4">
        <v>3254</v>
      </c>
      <c r="O246" s="4">
        <v>123</v>
      </c>
      <c r="P246" s="4">
        <v>28</v>
      </c>
      <c r="Q246" s="4">
        <v>3989</v>
      </c>
      <c r="R246" s="4">
        <v>17</v>
      </c>
      <c r="S246" s="4">
        <v>31</v>
      </c>
      <c r="T246" s="4">
        <v>67</v>
      </c>
      <c r="U246" s="4">
        <v>34924</v>
      </c>
      <c r="V246" s="4">
        <v>627</v>
      </c>
      <c r="W246" s="4">
        <v>601</v>
      </c>
      <c r="X246" s="4">
        <v>883</v>
      </c>
      <c r="Y246" s="4">
        <v>287</v>
      </c>
      <c r="Z246" s="4">
        <v>203</v>
      </c>
      <c r="AA246" s="4">
        <v>40</v>
      </c>
      <c r="AB246" s="4">
        <v>13187</v>
      </c>
      <c r="AC246" s="4">
        <v>19</v>
      </c>
      <c r="AD246" s="4">
        <v>207</v>
      </c>
      <c r="AE246" s="4">
        <v>39</v>
      </c>
      <c r="AF246" s="4">
        <v>29281</v>
      </c>
      <c r="AG246" s="4">
        <v>28</v>
      </c>
      <c r="AH246" s="4">
        <v>314</v>
      </c>
      <c r="AI246" s="4">
        <v>552</v>
      </c>
      <c r="AJ246" s="4">
        <v>174</v>
      </c>
      <c r="AK246" s="4">
        <v>105</v>
      </c>
      <c r="AL246" s="4">
        <v>8</v>
      </c>
      <c r="AM246" s="4">
        <v>120</v>
      </c>
      <c r="AN246" s="4">
        <v>493</v>
      </c>
      <c r="AO246" s="4">
        <v>21</v>
      </c>
      <c r="AP246" s="4">
        <v>97</v>
      </c>
      <c r="AQ246" s="4">
        <v>66</v>
      </c>
      <c r="AR246" s="4">
        <v>17</v>
      </c>
      <c r="AS246" s="4">
        <v>11</v>
      </c>
      <c r="AT246" s="4">
        <v>27</v>
      </c>
      <c r="AU246" s="4">
        <v>9</v>
      </c>
      <c r="AV246" s="4">
        <v>16</v>
      </c>
      <c r="AW246" s="4">
        <v>68</v>
      </c>
      <c r="AX246" s="4">
        <v>43</v>
      </c>
      <c r="AY246" s="4">
        <v>5</v>
      </c>
      <c r="AZ246" s="4">
        <v>10</v>
      </c>
      <c r="BA246" s="4">
        <v>19</v>
      </c>
      <c r="BB246" s="4">
        <v>187</v>
      </c>
      <c r="BC246" s="4">
        <v>83</v>
      </c>
      <c r="BD246" s="4">
        <v>28</v>
      </c>
      <c r="BE246" s="4">
        <v>15</v>
      </c>
      <c r="BF246" s="4">
        <v>12</v>
      </c>
      <c r="BG246" s="4">
        <v>11</v>
      </c>
      <c r="BH246" s="4">
        <v>73</v>
      </c>
      <c r="BI246" s="4">
        <v>69</v>
      </c>
      <c r="BJ246" s="4">
        <v>15</v>
      </c>
      <c r="BK246" s="4">
        <v>32</v>
      </c>
    </row>
    <row r="247" spans="1:63" s="7" customFormat="1" ht="9.9" customHeight="1" x14ac:dyDescent="0.2">
      <c r="B247" s="11" t="s">
        <v>18</v>
      </c>
      <c r="C247" s="8">
        <f t="shared" ref="C247:AH247" si="72">C246/ 120491</f>
        <v>2.1578375148351329E-4</v>
      </c>
      <c r="D247" s="8">
        <f t="shared" si="72"/>
        <v>4.3986687802408477E-4</v>
      </c>
      <c r="E247" s="8">
        <f t="shared" si="72"/>
        <v>6.2245312927936523E-4</v>
      </c>
      <c r="F247" s="8">
        <f t="shared" si="72"/>
        <v>0.24154501166062195</v>
      </c>
      <c r="G247" s="8">
        <f t="shared" si="72"/>
        <v>9.2123063133346054E-4</v>
      </c>
      <c r="H247" s="8">
        <f t="shared" si="72"/>
        <v>4.3986687802408477E-4</v>
      </c>
      <c r="I247" s="8">
        <f t="shared" si="72"/>
        <v>3.7347187756761916E-4</v>
      </c>
      <c r="J247" s="8">
        <f t="shared" si="72"/>
        <v>3.8177125262467735E-4</v>
      </c>
      <c r="K247" s="8">
        <f t="shared" si="72"/>
        <v>9.1293125627640243E-5</v>
      </c>
      <c r="L247" s="8">
        <f t="shared" si="72"/>
        <v>9.1293125627640243E-5</v>
      </c>
      <c r="M247" s="8">
        <f t="shared" si="72"/>
        <v>7.2204562996406371E-4</v>
      </c>
      <c r="N247" s="8">
        <f t="shared" si="72"/>
        <v>2.7006166435667393E-2</v>
      </c>
      <c r="O247" s="8">
        <f t="shared" si="72"/>
        <v>1.0208231320181591E-3</v>
      </c>
      <c r="P247" s="8">
        <f t="shared" si="72"/>
        <v>2.323825015976297E-4</v>
      </c>
      <c r="Q247" s="8">
        <f t="shared" si="72"/>
        <v>3.3106207102605173E-2</v>
      </c>
      <c r="R247" s="8">
        <f t="shared" si="72"/>
        <v>1.4108937596998947E-4</v>
      </c>
      <c r="S247" s="8">
        <f t="shared" si="72"/>
        <v>2.5728062676880431E-4</v>
      </c>
      <c r="T247" s="8">
        <f t="shared" si="72"/>
        <v>5.5605812882289962E-4</v>
      </c>
      <c r="U247" s="8">
        <f t="shared" si="72"/>
        <v>0.2898473744927007</v>
      </c>
      <c r="V247" s="8">
        <f t="shared" si="72"/>
        <v>5.2037081607754932E-3</v>
      </c>
      <c r="W247" s="8">
        <f t="shared" si="72"/>
        <v>4.98792440929198E-3</v>
      </c>
      <c r="X247" s="8">
        <f t="shared" si="72"/>
        <v>7.3283481753823937E-3</v>
      </c>
      <c r="Y247" s="8">
        <f t="shared" si="72"/>
        <v>2.3819206413757043E-3</v>
      </c>
      <c r="Z247" s="8">
        <f t="shared" si="72"/>
        <v>1.6847731365828152E-3</v>
      </c>
      <c r="AA247" s="8">
        <f t="shared" si="72"/>
        <v>3.3197500228232817E-4</v>
      </c>
      <c r="AB247" s="8">
        <f t="shared" si="72"/>
        <v>0.10944385887742653</v>
      </c>
      <c r="AC247" s="8">
        <f t="shared" si="72"/>
        <v>1.5768812608410587E-4</v>
      </c>
      <c r="AD247" s="8">
        <f t="shared" si="72"/>
        <v>1.7179706368110482E-3</v>
      </c>
      <c r="AE247" s="8">
        <f t="shared" si="72"/>
        <v>3.2367562722526993E-4</v>
      </c>
      <c r="AF247" s="8">
        <f t="shared" si="72"/>
        <v>0.24301400104572127</v>
      </c>
      <c r="AG247" s="8">
        <f t="shared" si="72"/>
        <v>2.323825015976297E-4</v>
      </c>
      <c r="AH247" s="8">
        <f t="shared" si="72"/>
        <v>2.6060037679162761E-3</v>
      </c>
      <c r="AI247" s="8">
        <f t="shared" ref="AI247:BK247" si="73">AI246/ 120491</f>
        <v>4.581255031496128E-3</v>
      </c>
      <c r="AJ247" s="8">
        <f t="shared" si="73"/>
        <v>1.4440912599281274E-3</v>
      </c>
      <c r="AK247" s="8">
        <f t="shared" si="73"/>
        <v>8.7143438099111141E-4</v>
      </c>
      <c r="AL247" s="8">
        <f t="shared" si="73"/>
        <v>6.6395000456465625E-5</v>
      </c>
      <c r="AM247" s="8">
        <f t="shared" si="73"/>
        <v>9.959250068469845E-4</v>
      </c>
      <c r="AN247" s="8">
        <f t="shared" si="73"/>
        <v>4.0915919031296946E-3</v>
      </c>
      <c r="AO247" s="8">
        <f t="shared" si="73"/>
        <v>1.7428687619822227E-4</v>
      </c>
      <c r="AP247" s="8">
        <f t="shared" si="73"/>
        <v>8.0503938053464569E-4</v>
      </c>
      <c r="AQ247" s="8">
        <f t="shared" si="73"/>
        <v>5.4775875376584138E-4</v>
      </c>
      <c r="AR247" s="8">
        <f t="shared" si="73"/>
        <v>1.4108937596998947E-4</v>
      </c>
      <c r="AS247" s="8">
        <f t="shared" si="73"/>
        <v>9.1293125627640243E-5</v>
      </c>
      <c r="AT247" s="8">
        <f t="shared" si="73"/>
        <v>2.2408312654057151E-4</v>
      </c>
      <c r="AU247" s="8">
        <f t="shared" si="73"/>
        <v>7.4694375513523827E-5</v>
      </c>
      <c r="AV247" s="8">
        <f t="shared" si="73"/>
        <v>1.3279000091293125E-4</v>
      </c>
      <c r="AW247" s="8">
        <f t="shared" si="73"/>
        <v>5.6435750387995786E-4</v>
      </c>
      <c r="AX247" s="8">
        <f t="shared" si="73"/>
        <v>3.5687312745350273E-4</v>
      </c>
      <c r="AY247" s="8">
        <f t="shared" si="73"/>
        <v>4.1496875285291021E-5</v>
      </c>
      <c r="AZ247" s="8">
        <f t="shared" si="73"/>
        <v>8.2993750570582042E-5</v>
      </c>
      <c r="BA247" s="8">
        <f t="shared" si="73"/>
        <v>1.5768812608410587E-4</v>
      </c>
      <c r="BB247" s="8">
        <f t="shared" si="73"/>
        <v>1.551983135669884E-3</v>
      </c>
      <c r="BC247" s="8">
        <f t="shared" si="73"/>
        <v>6.8884812973583085E-4</v>
      </c>
      <c r="BD247" s="8">
        <f t="shared" si="73"/>
        <v>2.323825015976297E-4</v>
      </c>
      <c r="BE247" s="8">
        <f t="shared" si="73"/>
        <v>1.2449062585587306E-4</v>
      </c>
      <c r="BF247" s="8">
        <f t="shared" si="73"/>
        <v>9.9592500684698445E-5</v>
      </c>
      <c r="BG247" s="8">
        <f t="shared" si="73"/>
        <v>9.1293125627640243E-5</v>
      </c>
      <c r="BH247" s="8">
        <f t="shared" si="73"/>
        <v>6.0585437916524886E-4</v>
      </c>
      <c r="BI247" s="8">
        <f t="shared" si="73"/>
        <v>5.72656878937016E-4</v>
      </c>
      <c r="BJ247" s="8">
        <f t="shared" si="73"/>
        <v>1.2449062585587306E-4</v>
      </c>
      <c r="BK247" s="8">
        <f t="shared" si="73"/>
        <v>2.655800018258625E-4</v>
      </c>
    </row>
    <row r="248" spans="1:63" s="1" customFormat="1" ht="5.0999999999999996" customHeight="1" x14ac:dyDescent="0.2">
      <c r="B248" s="1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 s="1" customFormat="1" ht="9.9" customHeight="1" x14ac:dyDescent="0.2">
      <c r="A249" s="3" t="s">
        <v>99</v>
      </c>
      <c r="B249" s="1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 s="1" customFormat="1" ht="9.9" customHeight="1" x14ac:dyDescent="0.2">
      <c r="B250" s="10" t="s">
        <v>100</v>
      </c>
      <c r="C250" s="4">
        <v>17</v>
      </c>
      <c r="D250" s="4">
        <v>37</v>
      </c>
      <c r="E250" s="4">
        <v>33</v>
      </c>
      <c r="F250" s="4">
        <v>35055</v>
      </c>
      <c r="G250" s="4">
        <v>101</v>
      </c>
      <c r="H250" s="4">
        <v>51</v>
      </c>
      <c r="I250" s="4">
        <v>30</v>
      </c>
      <c r="J250" s="4">
        <v>22</v>
      </c>
      <c r="K250" s="4">
        <v>13</v>
      </c>
      <c r="L250" s="4">
        <v>8</v>
      </c>
      <c r="M250" s="4">
        <v>57</v>
      </c>
      <c r="N250" s="4">
        <v>2582</v>
      </c>
      <c r="O250" s="4">
        <v>222</v>
      </c>
      <c r="P250" s="4">
        <v>13</v>
      </c>
      <c r="Q250" s="4">
        <v>4346</v>
      </c>
      <c r="R250" s="4">
        <v>23</v>
      </c>
      <c r="S250" s="4">
        <v>21</v>
      </c>
      <c r="T250" s="4">
        <v>46</v>
      </c>
      <c r="U250" s="4">
        <v>24803</v>
      </c>
      <c r="V250" s="4">
        <v>383</v>
      </c>
      <c r="W250" s="4">
        <v>613</v>
      </c>
      <c r="X250" s="4">
        <v>1658</v>
      </c>
      <c r="Y250" s="4">
        <v>282</v>
      </c>
      <c r="Z250" s="4">
        <v>61</v>
      </c>
      <c r="AA250" s="4">
        <v>26</v>
      </c>
      <c r="AB250" s="4">
        <v>10014</v>
      </c>
      <c r="AC250" s="4">
        <v>18</v>
      </c>
      <c r="AD250" s="4">
        <v>92</v>
      </c>
      <c r="AE250" s="4">
        <v>62</v>
      </c>
      <c r="AF250" s="4">
        <v>25798</v>
      </c>
      <c r="AG250" s="4">
        <v>21</v>
      </c>
      <c r="AH250" s="4">
        <v>181</v>
      </c>
      <c r="AI250" s="4">
        <v>426</v>
      </c>
      <c r="AJ250" s="4">
        <v>98</v>
      </c>
      <c r="AK250" s="4">
        <v>60</v>
      </c>
      <c r="AL250" s="4">
        <v>19</v>
      </c>
      <c r="AM250" s="4">
        <v>73</v>
      </c>
      <c r="AN250" s="4">
        <v>808</v>
      </c>
      <c r="AO250" s="4">
        <v>38</v>
      </c>
      <c r="AP250" s="4">
        <v>76</v>
      </c>
      <c r="AQ250" s="4">
        <v>44</v>
      </c>
      <c r="AR250" s="4">
        <v>26</v>
      </c>
      <c r="AS250" s="4">
        <v>37</v>
      </c>
      <c r="AT250" s="4">
        <v>7</v>
      </c>
      <c r="AU250" s="4">
        <v>7</v>
      </c>
      <c r="AV250" s="4">
        <v>10</v>
      </c>
      <c r="AW250" s="4">
        <v>68</v>
      </c>
      <c r="AX250" s="4">
        <v>39</v>
      </c>
      <c r="AY250" s="4">
        <v>8</v>
      </c>
      <c r="AZ250" s="4">
        <v>2</v>
      </c>
      <c r="BA250" s="4">
        <v>10</v>
      </c>
      <c r="BB250" s="4">
        <v>45</v>
      </c>
      <c r="BC250" s="4">
        <v>17</v>
      </c>
      <c r="BD250" s="4">
        <v>28</v>
      </c>
      <c r="BE250" s="4">
        <v>31</v>
      </c>
      <c r="BF250" s="4">
        <v>7</v>
      </c>
      <c r="BG250" s="4">
        <v>7</v>
      </c>
      <c r="BH250" s="4">
        <v>71</v>
      </c>
      <c r="BI250" s="4">
        <v>56</v>
      </c>
      <c r="BJ250" s="4">
        <v>48</v>
      </c>
      <c r="BK250" s="4">
        <v>34</v>
      </c>
    </row>
    <row r="251" spans="1:63" s="1" customFormat="1" ht="9.9" customHeight="1" x14ac:dyDescent="0.2">
      <c r="A251" s="6" t="s">
        <v>17</v>
      </c>
      <c r="B251" s="10"/>
      <c r="C251" s="4">
        <v>17</v>
      </c>
      <c r="D251" s="4">
        <v>37</v>
      </c>
      <c r="E251" s="4">
        <v>33</v>
      </c>
      <c r="F251" s="4">
        <v>35055</v>
      </c>
      <c r="G251" s="4">
        <v>101</v>
      </c>
      <c r="H251" s="4">
        <v>51</v>
      </c>
      <c r="I251" s="4">
        <v>30</v>
      </c>
      <c r="J251" s="4">
        <v>22</v>
      </c>
      <c r="K251" s="4">
        <v>13</v>
      </c>
      <c r="L251" s="4">
        <v>8</v>
      </c>
      <c r="M251" s="4">
        <v>57</v>
      </c>
      <c r="N251" s="4">
        <v>2582</v>
      </c>
      <c r="O251" s="4">
        <v>222</v>
      </c>
      <c r="P251" s="4">
        <v>13</v>
      </c>
      <c r="Q251" s="4">
        <v>4346</v>
      </c>
      <c r="R251" s="4">
        <v>23</v>
      </c>
      <c r="S251" s="4">
        <v>21</v>
      </c>
      <c r="T251" s="4">
        <v>46</v>
      </c>
      <c r="U251" s="4">
        <v>24803</v>
      </c>
      <c r="V251" s="4">
        <v>383</v>
      </c>
      <c r="W251" s="4">
        <v>613</v>
      </c>
      <c r="X251" s="4">
        <v>1658</v>
      </c>
      <c r="Y251" s="4">
        <v>282</v>
      </c>
      <c r="Z251" s="4">
        <v>61</v>
      </c>
      <c r="AA251" s="4">
        <v>26</v>
      </c>
      <c r="AB251" s="4">
        <v>10014</v>
      </c>
      <c r="AC251" s="4">
        <v>18</v>
      </c>
      <c r="AD251" s="4">
        <v>92</v>
      </c>
      <c r="AE251" s="4">
        <v>62</v>
      </c>
      <c r="AF251" s="4">
        <v>25798</v>
      </c>
      <c r="AG251" s="4">
        <v>21</v>
      </c>
      <c r="AH251" s="4">
        <v>181</v>
      </c>
      <c r="AI251" s="4">
        <v>426</v>
      </c>
      <c r="AJ251" s="4">
        <v>98</v>
      </c>
      <c r="AK251" s="4">
        <v>60</v>
      </c>
      <c r="AL251" s="4">
        <v>19</v>
      </c>
      <c r="AM251" s="4">
        <v>73</v>
      </c>
      <c r="AN251" s="4">
        <v>808</v>
      </c>
      <c r="AO251" s="4">
        <v>38</v>
      </c>
      <c r="AP251" s="4">
        <v>76</v>
      </c>
      <c r="AQ251" s="4">
        <v>44</v>
      </c>
      <c r="AR251" s="4">
        <v>26</v>
      </c>
      <c r="AS251" s="4">
        <v>37</v>
      </c>
      <c r="AT251" s="4">
        <v>7</v>
      </c>
      <c r="AU251" s="4">
        <v>7</v>
      </c>
      <c r="AV251" s="4">
        <v>10</v>
      </c>
      <c r="AW251" s="4">
        <v>68</v>
      </c>
      <c r="AX251" s="4">
        <v>39</v>
      </c>
      <c r="AY251" s="4">
        <v>8</v>
      </c>
      <c r="AZ251" s="4">
        <v>2</v>
      </c>
      <c r="BA251" s="4">
        <v>10</v>
      </c>
      <c r="BB251" s="4">
        <v>45</v>
      </c>
      <c r="BC251" s="4">
        <v>17</v>
      </c>
      <c r="BD251" s="4">
        <v>28</v>
      </c>
      <c r="BE251" s="4">
        <v>31</v>
      </c>
      <c r="BF251" s="4">
        <v>7</v>
      </c>
      <c r="BG251" s="4">
        <v>7</v>
      </c>
      <c r="BH251" s="4">
        <v>71</v>
      </c>
      <c r="BI251" s="4">
        <v>56</v>
      </c>
      <c r="BJ251" s="4">
        <v>48</v>
      </c>
      <c r="BK251" s="4">
        <v>34</v>
      </c>
    </row>
    <row r="252" spans="1:63" s="7" customFormat="1" ht="9.9" customHeight="1" x14ac:dyDescent="0.2">
      <c r="B252" s="11" t="s">
        <v>18</v>
      </c>
      <c r="C252" s="8">
        <f t="shared" ref="C252:AH252" si="74">C251/ 109192</f>
        <v>1.5568906146970474E-4</v>
      </c>
      <c r="D252" s="8">
        <f t="shared" si="74"/>
        <v>3.3885266319876912E-4</v>
      </c>
      <c r="E252" s="8">
        <f t="shared" si="74"/>
        <v>3.0221994285295625E-4</v>
      </c>
      <c r="F252" s="8">
        <f t="shared" si="74"/>
        <v>0.32104000293061763</v>
      </c>
      <c r="G252" s="8">
        <f t="shared" si="74"/>
        <v>9.2497618873177521E-4</v>
      </c>
      <c r="H252" s="8">
        <f t="shared" si="74"/>
        <v>4.6706718440911422E-4</v>
      </c>
      <c r="I252" s="8">
        <f t="shared" si="74"/>
        <v>2.747454025935966E-4</v>
      </c>
      <c r="J252" s="8">
        <f t="shared" si="74"/>
        <v>2.0147996190197085E-4</v>
      </c>
      <c r="K252" s="8">
        <f t="shared" si="74"/>
        <v>1.1905634112389186E-4</v>
      </c>
      <c r="L252" s="8">
        <f t="shared" si="74"/>
        <v>7.3265440691625753E-5</v>
      </c>
      <c r="M252" s="8">
        <f t="shared" si="74"/>
        <v>5.2201626492783351E-4</v>
      </c>
      <c r="N252" s="8">
        <f t="shared" si="74"/>
        <v>2.3646420983222213E-2</v>
      </c>
      <c r="O252" s="8">
        <f t="shared" si="74"/>
        <v>2.0331159791926148E-3</v>
      </c>
      <c r="P252" s="8">
        <f t="shared" si="74"/>
        <v>1.1905634112389186E-4</v>
      </c>
      <c r="Q252" s="8">
        <f t="shared" si="74"/>
        <v>3.9801450655725691E-2</v>
      </c>
      <c r="R252" s="8">
        <f t="shared" si="74"/>
        <v>2.1063814198842405E-4</v>
      </c>
      <c r="S252" s="8">
        <f t="shared" si="74"/>
        <v>1.9232178181551762E-4</v>
      </c>
      <c r="T252" s="8">
        <f t="shared" si="74"/>
        <v>4.2127628397684811E-4</v>
      </c>
      <c r="U252" s="8">
        <f t="shared" si="74"/>
        <v>0.22715034068429921</v>
      </c>
      <c r="V252" s="8">
        <f t="shared" si="74"/>
        <v>3.5075829731115835E-3</v>
      </c>
      <c r="W252" s="8">
        <f t="shared" si="74"/>
        <v>5.6139643929958242E-3</v>
      </c>
      <c r="X252" s="8">
        <f t="shared" si="74"/>
        <v>1.5184262583339438E-2</v>
      </c>
      <c r="Y252" s="8">
        <f t="shared" si="74"/>
        <v>2.5826067843798079E-3</v>
      </c>
      <c r="Z252" s="8">
        <f t="shared" si="74"/>
        <v>5.5864898527364644E-4</v>
      </c>
      <c r="AA252" s="8">
        <f t="shared" si="74"/>
        <v>2.3811268224778373E-4</v>
      </c>
      <c r="AB252" s="8">
        <f t="shared" si="74"/>
        <v>9.1710015385742541E-2</v>
      </c>
      <c r="AC252" s="8">
        <f t="shared" si="74"/>
        <v>1.6484724155615797E-4</v>
      </c>
      <c r="AD252" s="8">
        <f t="shared" si="74"/>
        <v>8.4255256795369622E-4</v>
      </c>
      <c r="AE252" s="8">
        <f t="shared" si="74"/>
        <v>5.6780716536009967E-4</v>
      </c>
      <c r="AF252" s="8">
        <f t="shared" si="74"/>
        <v>0.23626272987032018</v>
      </c>
      <c r="AG252" s="8">
        <f t="shared" si="74"/>
        <v>1.9232178181551762E-4</v>
      </c>
      <c r="AH252" s="8">
        <f t="shared" si="74"/>
        <v>1.6576305956480328E-3</v>
      </c>
      <c r="AI252" s="8">
        <f t="shared" ref="AI252:BK252" si="75">AI251/ 109192</f>
        <v>3.9013847168290717E-3</v>
      </c>
      <c r="AJ252" s="8">
        <f t="shared" si="75"/>
        <v>8.9750164847241562E-4</v>
      </c>
      <c r="AK252" s="8">
        <f t="shared" si="75"/>
        <v>5.4949080518719321E-4</v>
      </c>
      <c r="AL252" s="8">
        <f t="shared" si="75"/>
        <v>1.7400542164261118E-4</v>
      </c>
      <c r="AM252" s="8">
        <f t="shared" si="75"/>
        <v>6.6854714631108501E-4</v>
      </c>
      <c r="AN252" s="8">
        <f t="shared" si="75"/>
        <v>7.3998095098542016E-3</v>
      </c>
      <c r="AO252" s="8">
        <f t="shared" si="75"/>
        <v>3.4801084328522236E-4</v>
      </c>
      <c r="AP252" s="8">
        <f t="shared" si="75"/>
        <v>6.9602168657044471E-4</v>
      </c>
      <c r="AQ252" s="8">
        <f t="shared" si="75"/>
        <v>4.029599238039417E-4</v>
      </c>
      <c r="AR252" s="8">
        <f t="shared" si="75"/>
        <v>2.3811268224778373E-4</v>
      </c>
      <c r="AS252" s="8">
        <f t="shared" si="75"/>
        <v>3.3885266319876912E-4</v>
      </c>
      <c r="AT252" s="8">
        <f t="shared" si="75"/>
        <v>6.4107260605172534E-5</v>
      </c>
      <c r="AU252" s="8">
        <f t="shared" si="75"/>
        <v>6.4107260605172534E-5</v>
      </c>
      <c r="AV252" s="8">
        <f t="shared" si="75"/>
        <v>9.1581800864532205E-5</v>
      </c>
      <c r="AW252" s="8">
        <f t="shared" si="75"/>
        <v>6.2275624587881896E-4</v>
      </c>
      <c r="AX252" s="8">
        <f t="shared" si="75"/>
        <v>3.5716902337167559E-4</v>
      </c>
      <c r="AY252" s="8">
        <f t="shared" si="75"/>
        <v>7.3265440691625753E-5</v>
      </c>
      <c r="AZ252" s="8">
        <f t="shared" si="75"/>
        <v>1.8316360172906438E-5</v>
      </c>
      <c r="BA252" s="8">
        <f t="shared" si="75"/>
        <v>9.1581800864532205E-5</v>
      </c>
      <c r="BB252" s="8">
        <f t="shared" si="75"/>
        <v>4.1211810389039488E-4</v>
      </c>
      <c r="BC252" s="8">
        <f t="shared" si="75"/>
        <v>1.5568906146970474E-4</v>
      </c>
      <c r="BD252" s="8">
        <f t="shared" si="75"/>
        <v>2.5642904242069014E-4</v>
      </c>
      <c r="BE252" s="8">
        <f t="shared" si="75"/>
        <v>2.8390358268004984E-4</v>
      </c>
      <c r="BF252" s="8">
        <f t="shared" si="75"/>
        <v>6.4107260605172534E-5</v>
      </c>
      <c r="BG252" s="8">
        <f t="shared" si="75"/>
        <v>6.4107260605172534E-5</v>
      </c>
      <c r="BH252" s="8">
        <f t="shared" si="75"/>
        <v>6.5023078613817866E-4</v>
      </c>
      <c r="BI252" s="8">
        <f t="shared" si="75"/>
        <v>5.1285808484138027E-4</v>
      </c>
      <c r="BJ252" s="8">
        <f t="shared" si="75"/>
        <v>4.3959264414975457E-4</v>
      </c>
      <c r="BK252" s="8">
        <f t="shared" si="75"/>
        <v>3.1137812293940948E-4</v>
      </c>
    </row>
    <row r="253" spans="1:63" s="1" customFormat="1" ht="5.0999999999999996" customHeight="1" x14ac:dyDescent="0.2">
      <c r="B253" s="1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 s="1" customFormat="1" ht="9.9" customHeight="1" x14ac:dyDescent="0.2">
      <c r="A254" s="3" t="s">
        <v>101</v>
      </c>
      <c r="B254" s="1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 s="1" customFormat="1" ht="9.9" customHeight="1" x14ac:dyDescent="0.2">
      <c r="B255" s="10" t="s">
        <v>91</v>
      </c>
      <c r="C255" s="4">
        <v>31</v>
      </c>
      <c r="D255" s="4">
        <v>90</v>
      </c>
      <c r="E255" s="4">
        <v>57</v>
      </c>
      <c r="F255" s="4">
        <v>9890</v>
      </c>
      <c r="G255" s="4">
        <v>55</v>
      </c>
      <c r="H255" s="4">
        <v>12</v>
      </c>
      <c r="I255" s="4">
        <v>13</v>
      </c>
      <c r="J255" s="4">
        <v>57</v>
      </c>
      <c r="K255" s="4">
        <v>0</v>
      </c>
      <c r="L255" s="4">
        <v>6</v>
      </c>
      <c r="M255" s="4">
        <v>18</v>
      </c>
      <c r="N255" s="4">
        <v>575</v>
      </c>
      <c r="O255" s="4">
        <v>140</v>
      </c>
      <c r="P255" s="4">
        <v>3</v>
      </c>
      <c r="Q255" s="4">
        <v>1127</v>
      </c>
      <c r="R255" s="4">
        <v>9</v>
      </c>
      <c r="S255" s="4">
        <v>3</v>
      </c>
      <c r="T255" s="4">
        <v>99</v>
      </c>
      <c r="U255" s="4">
        <v>7064</v>
      </c>
      <c r="V255" s="4">
        <v>377</v>
      </c>
      <c r="W255" s="4">
        <v>345</v>
      </c>
      <c r="X255" s="4">
        <v>1081</v>
      </c>
      <c r="Y255" s="4">
        <v>61</v>
      </c>
      <c r="Z255" s="4">
        <v>20</v>
      </c>
      <c r="AA255" s="4">
        <v>31</v>
      </c>
      <c r="AB255" s="4">
        <v>3644</v>
      </c>
      <c r="AC255" s="4">
        <v>4</v>
      </c>
      <c r="AD255" s="4">
        <v>31</v>
      </c>
      <c r="AE255" s="4">
        <v>13</v>
      </c>
      <c r="AF255" s="4">
        <v>6985</v>
      </c>
      <c r="AG255" s="4">
        <v>2</v>
      </c>
      <c r="AH255" s="4">
        <v>231</v>
      </c>
      <c r="AI255" s="4">
        <v>378</v>
      </c>
      <c r="AJ255" s="4">
        <v>58</v>
      </c>
      <c r="AK255" s="4">
        <v>26</v>
      </c>
      <c r="AL255" s="4">
        <v>6</v>
      </c>
      <c r="AM255" s="4">
        <v>12</v>
      </c>
      <c r="AN255" s="4">
        <v>336</v>
      </c>
      <c r="AO255" s="4">
        <v>7</v>
      </c>
      <c r="AP255" s="4">
        <v>13</v>
      </c>
      <c r="AQ255" s="4">
        <v>18</v>
      </c>
      <c r="AR255" s="4">
        <v>5</v>
      </c>
      <c r="AS255" s="4">
        <v>3</v>
      </c>
      <c r="AT255" s="4">
        <v>4</v>
      </c>
      <c r="AU255" s="4">
        <v>2</v>
      </c>
      <c r="AV255" s="4">
        <v>5</v>
      </c>
      <c r="AW255" s="4">
        <v>14</v>
      </c>
      <c r="AX255" s="4">
        <v>11</v>
      </c>
      <c r="AY255" s="4">
        <v>6</v>
      </c>
      <c r="AZ255" s="4">
        <v>6</v>
      </c>
      <c r="BA255" s="4">
        <v>9</v>
      </c>
      <c r="BB255" s="4">
        <v>18</v>
      </c>
      <c r="BC255" s="4">
        <v>6</v>
      </c>
      <c r="BD255" s="4">
        <v>9</v>
      </c>
      <c r="BE255" s="4">
        <v>9</v>
      </c>
      <c r="BF255" s="4">
        <v>22</v>
      </c>
      <c r="BG255" s="4">
        <v>20</v>
      </c>
      <c r="BH255" s="4">
        <v>96</v>
      </c>
      <c r="BI255" s="4">
        <v>73</v>
      </c>
      <c r="BJ255" s="4">
        <v>6</v>
      </c>
      <c r="BK255" s="4">
        <v>17</v>
      </c>
    </row>
    <row r="256" spans="1:63" s="1" customFormat="1" ht="9.9" customHeight="1" x14ac:dyDescent="0.2">
      <c r="B256" s="10" t="s">
        <v>92</v>
      </c>
      <c r="C256" s="4">
        <v>14</v>
      </c>
      <c r="D256" s="4">
        <v>19</v>
      </c>
      <c r="E256" s="4">
        <v>14</v>
      </c>
      <c r="F256" s="4">
        <v>7078</v>
      </c>
      <c r="G256" s="4">
        <v>41</v>
      </c>
      <c r="H256" s="4">
        <v>7</v>
      </c>
      <c r="I256" s="4">
        <v>18</v>
      </c>
      <c r="J256" s="4">
        <v>30</v>
      </c>
      <c r="K256" s="4">
        <v>6</v>
      </c>
      <c r="L256" s="4">
        <v>4</v>
      </c>
      <c r="M256" s="4">
        <v>13</v>
      </c>
      <c r="N256" s="4">
        <v>347</v>
      </c>
      <c r="O256" s="4">
        <v>207</v>
      </c>
      <c r="P256" s="4">
        <v>6</v>
      </c>
      <c r="Q256" s="4">
        <v>767</v>
      </c>
      <c r="R256" s="4">
        <v>4</v>
      </c>
      <c r="S256" s="4">
        <v>8</v>
      </c>
      <c r="T256" s="4">
        <v>30</v>
      </c>
      <c r="U256" s="4">
        <v>4482</v>
      </c>
      <c r="V256" s="4">
        <v>180</v>
      </c>
      <c r="W256" s="4">
        <v>228</v>
      </c>
      <c r="X256" s="4">
        <v>590</v>
      </c>
      <c r="Y256" s="4">
        <v>59</v>
      </c>
      <c r="Z256" s="4">
        <v>8</v>
      </c>
      <c r="AA256" s="4">
        <v>14</v>
      </c>
      <c r="AB256" s="4">
        <v>5238</v>
      </c>
      <c r="AC256" s="4">
        <v>10</v>
      </c>
      <c r="AD256" s="4">
        <v>19</v>
      </c>
      <c r="AE256" s="4">
        <v>11</v>
      </c>
      <c r="AF256" s="4">
        <v>4955</v>
      </c>
      <c r="AG256" s="4">
        <v>9</v>
      </c>
      <c r="AH256" s="4">
        <v>137</v>
      </c>
      <c r="AI256" s="4">
        <v>192</v>
      </c>
      <c r="AJ256" s="4">
        <v>31</v>
      </c>
      <c r="AK256" s="4">
        <v>11</v>
      </c>
      <c r="AL256" s="4">
        <v>6</v>
      </c>
      <c r="AM256" s="4">
        <v>15</v>
      </c>
      <c r="AN256" s="4">
        <v>200</v>
      </c>
      <c r="AO256" s="4">
        <v>9</v>
      </c>
      <c r="AP256" s="4">
        <v>22</v>
      </c>
      <c r="AQ256" s="4">
        <v>5</v>
      </c>
      <c r="AR256" s="4">
        <v>4</v>
      </c>
      <c r="AS256" s="4">
        <v>1</v>
      </c>
      <c r="AT256" s="4">
        <v>0</v>
      </c>
      <c r="AU256" s="4">
        <v>5</v>
      </c>
      <c r="AV256" s="4">
        <v>3</v>
      </c>
      <c r="AW256" s="4">
        <v>8</v>
      </c>
      <c r="AX256" s="4">
        <v>3</v>
      </c>
      <c r="AY256" s="4">
        <v>4</v>
      </c>
      <c r="AZ256" s="4">
        <v>2</v>
      </c>
      <c r="BA256" s="4">
        <v>3</v>
      </c>
      <c r="BB256" s="4">
        <v>15</v>
      </c>
      <c r="BC256" s="4">
        <v>0</v>
      </c>
      <c r="BD256" s="4">
        <v>6</v>
      </c>
      <c r="BE256" s="4">
        <v>8</v>
      </c>
      <c r="BF256" s="4">
        <v>4</v>
      </c>
      <c r="BG256" s="4">
        <v>1</v>
      </c>
      <c r="BH256" s="4">
        <v>13</v>
      </c>
      <c r="BI256" s="4">
        <v>17</v>
      </c>
      <c r="BJ256" s="4">
        <v>5</v>
      </c>
      <c r="BK256" s="4">
        <v>16</v>
      </c>
    </row>
    <row r="257" spans="1:63" s="1" customFormat="1" ht="9.9" customHeight="1" x14ac:dyDescent="0.2">
      <c r="A257" s="6" t="s">
        <v>17</v>
      </c>
      <c r="B257" s="10"/>
      <c r="C257" s="4">
        <v>45</v>
      </c>
      <c r="D257" s="4">
        <v>109</v>
      </c>
      <c r="E257" s="4">
        <v>71</v>
      </c>
      <c r="F257" s="4">
        <v>16968</v>
      </c>
      <c r="G257" s="4">
        <v>96</v>
      </c>
      <c r="H257" s="4">
        <v>19</v>
      </c>
      <c r="I257" s="4">
        <v>31</v>
      </c>
      <c r="J257" s="4">
        <v>87</v>
      </c>
      <c r="K257" s="4">
        <v>6</v>
      </c>
      <c r="L257" s="4">
        <v>10</v>
      </c>
      <c r="M257" s="4">
        <v>31</v>
      </c>
      <c r="N257" s="4">
        <v>922</v>
      </c>
      <c r="O257" s="4">
        <v>347</v>
      </c>
      <c r="P257" s="4">
        <v>9</v>
      </c>
      <c r="Q257" s="4">
        <v>1894</v>
      </c>
      <c r="R257" s="4">
        <v>13</v>
      </c>
      <c r="S257" s="4">
        <v>11</v>
      </c>
      <c r="T257" s="4">
        <v>129</v>
      </c>
      <c r="U257" s="4">
        <v>11546</v>
      </c>
      <c r="V257" s="4">
        <v>557</v>
      </c>
      <c r="W257" s="4">
        <v>573</v>
      </c>
      <c r="X257" s="4">
        <v>1671</v>
      </c>
      <c r="Y257" s="4">
        <v>120</v>
      </c>
      <c r="Z257" s="4">
        <v>28</v>
      </c>
      <c r="AA257" s="4">
        <v>45</v>
      </c>
      <c r="AB257" s="4">
        <v>8882</v>
      </c>
      <c r="AC257" s="4">
        <v>14</v>
      </c>
      <c r="AD257" s="4">
        <v>50</v>
      </c>
      <c r="AE257" s="4">
        <v>24</v>
      </c>
      <c r="AF257" s="4">
        <v>11940</v>
      </c>
      <c r="AG257" s="4">
        <v>11</v>
      </c>
      <c r="AH257" s="4">
        <v>368</v>
      </c>
      <c r="AI257" s="4">
        <v>570</v>
      </c>
      <c r="AJ257" s="4">
        <v>89</v>
      </c>
      <c r="AK257" s="4">
        <v>37</v>
      </c>
      <c r="AL257" s="4">
        <v>12</v>
      </c>
      <c r="AM257" s="4">
        <v>27</v>
      </c>
      <c r="AN257" s="4">
        <v>536</v>
      </c>
      <c r="AO257" s="4">
        <v>16</v>
      </c>
      <c r="AP257" s="4">
        <v>35</v>
      </c>
      <c r="AQ257" s="4">
        <v>23</v>
      </c>
      <c r="AR257" s="4">
        <v>9</v>
      </c>
      <c r="AS257" s="4">
        <v>4</v>
      </c>
      <c r="AT257" s="4">
        <v>4</v>
      </c>
      <c r="AU257" s="4">
        <v>7</v>
      </c>
      <c r="AV257" s="4">
        <v>8</v>
      </c>
      <c r="AW257" s="4">
        <v>22</v>
      </c>
      <c r="AX257" s="4">
        <v>14</v>
      </c>
      <c r="AY257" s="4">
        <v>10</v>
      </c>
      <c r="AZ257" s="4">
        <v>8</v>
      </c>
      <c r="BA257" s="4">
        <v>12</v>
      </c>
      <c r="BB257" s="4">
        <v>33</v>
      </c>
      <c r="BC257" s="4">
        <v>6</v>
      </c>
      <c r="BD257" s="4">
        <v>15</v>
      </c>
      <c r="BE257" s="4">
        <v>17</v>
      </c>
      <c r="BF257" s="4">
        <v>26</v>
      </c>
      <c r="BG257" s="4">
        <v>21</v>
      </c>
      <c r="BH257" s="4">
        <v>109</v>
      </c>
      <c r="BI257" s="4">
        <v>90</v>
      </c>
      <c r="BJ257" s="4">
        <v>11</v>
      </c>
      <c r="BK257" s="4">
        <v>33</v>
      </c>
    </row>
    <row r="258" spans="1:63" s="7" customFormat="1" ht="9.9" customHeight="1" x14ac:dyDescent="0.2">
      <c r="B258" s="11" t="s">
        <v>18</v>
      </c>
      <c r="C258" s="8">
        <f t="shared" ref="C258:AH258" si="76">C257/ 58500</f>
        <v>7.6923076923076923E-4</v>
      </c>
      <c r="D258" s="8">
        <f t="shared" si="76"/>
        <v>1.8632478632478633E-3</v>
      </c>
      <c r="E258" s="8">
        <f t="shared" si="76"/>
        <v>1.2136752136752136E-3</v>
      </c>
      <c r="F258" s="8">
        <f t="shared" si="76"/>
        <v>0.29005128205128206</v>
      </c>
      <c r="G258" s="8">
        <f t="shared" si="76"/>
        <v>1.6410256410256409E-3</v>
      </c>
      <c r="H258" s="8">
        <f t="shared" si="76"/>
        <v>3.2478632478632476E-4</v>
      </c>
      <c r="I258" s="8">
        <f t="shared" si="76"/>
        <v>5.2991452991452994E-4</v>
      </c>
      <c r="J258" s="8">
        <f t="shared" si="76"/>
        <v>1.4871794871794872E-3</v>
      </c>
      <c r="K258" s="8">
        <f t="shared" si="76"/>
        <v>1.0256410256410256E-4</v>
      </c>
      <c r="L258" s="8">
        <f t="shared" si="76"/>
        <v>1.7094017094017094E-4</v>
      </c>
      <c r="M258" s="8">
        <f t="shared" si="76"/>
        <v>5.2991452991452994E-4</v>
      </c>
      <c r="N258" s="8">
        <f t="shared" si="76"/>
        <v>1.576068376068376E-2</v>
      </c>
      <c r="O258" s="8">
        <f t="shared" si="76"/>
        <v>5.9316239316239312E-3</v>
      </c>
      <c r="P258" s="8">
        <f t="shared" si="76"/>
        <v>1.5384615384615385E-4</v>
      </c>
      <c r="Q258" s="8">
        <f t="shared" si="76"/>
        <v>3.2376068376068379E-2</v>
      </c>
      <c r="R258" s="8">
        <f t="shared" si="76"/>
        <v>2.2222222222222223E-4</v>
      </c>
      <c r="S258" s="8">
        <f t="shared" si="76"/>
        <v>1.8803418803418803E-4</v>
      </c>
      <c r="T258" s="8">
        <f t="shared" si="76"/>
        <v>2.205128205128205E-3</v>
      </c>
      <c r="U258" s="8">
        <f t="shared" si="76"/>
        <v>0.19736752136752136</v>
      </c>
      <c r="V258" s="8">
        <f t="shared" si="76"/>
        <v>9.5213675213675214E-3</v>
      </c>
      <c r="W258" s="8">
        <f t="shared" si="76"/>
        <v>9.7948717948717953E-3</v>
      </c>
      <c r="X258" s="8">
        <f t="shared" si="76"/>
        <v>2.8564102564102564E-2</v>
      </c>
      <c r="Y258" s="8">
        <f t="shared" si="76"/>
        <v>2.0512820512820513E-3</v>
      </c>
      <c r="Z258" s="8">
        <f t="shared" si="76"/>
        <v>4.7863247863247864E-4</v>
      </c>
      <c r="AA258" s="8">
        <f t="shared" si="76"/>
        <v>7.6923076923076923E-4</v>
      </c>
      <c r="AB258" s="8">
        <f t="shared" si="76"/>
        <v>0.15182905982905984</v>
      </c>
      <c r="AC258" s="8">
        <f t="shared" si="76"/>
        <v>2.3931623931623932E-4</v>
      </c>
      <c r="AD258" s="8">
        <f t="shared" si="76"/>
        <v>8.547008547008547E-4</v>
      </c>
      <c r="AE258" s="8">
        <f t="shared" si="76"/>
        <v>4.1025641025641023E-4</v>
      </c>
      <c r="AF258" s="8">
        <f t="shared" si="76"/>
        <v>0.20410256410256411</v>
      </c>
      <c r="AG258" s="8">
        <f t="shared" si="76"/>
        <v>1.8803418803418803E-4</v>
      </c>
      <c r="AH258" s="8">
        <f t="shared" si="76"/>
        <v>6.2905982905982908E-3</v>
      </c>
      <c r="AI258" s="8">
        <f t="shared" ref="AI258:BK258" si="77">AI257/ 58500</f>
        <v>9.743589743589744E-3</v>
      </c>
      <c r="AJ258" s="8">
        <f t="shared" si="77"/>
        <v>1.5213675213675215E-3</v>
      </c>
      <c r="AK258" s="8">
        <f t="shared" si="77"/>
        <v>6.3247863247863252E-4</v>
      </c>
      <c r="AL258" s="8">
        <f t="shared" si="77"/>
        <v>2.0512820512820512E-4</v>
      </c>
      <c r="AM258" s="8">
        <f t="shared" si="77"/>
        <v>4.6153846153846153E-4</v>
      </c>
      <c r="AN258" s="8">
        <f t="shared" si="77"/>
        <v>9.1623931623931627E-3</v>
      </c>
      <c r="AO258" s="8">
        <f t="shared" si="77"/>
        <v>2.7350427350427353E-4</v>
      </c>
      <c r="AP258" s="8">
        <f t="shared" si="77"/>
        <v>5.9829059829059829E-4</v>
      </c>
      <c r="AQ258" s="8">
        <f t="shared" si="77"/>
        <v>3.9316239316239317E-4</v>
      </c>
      <c r="AR258" s="8">
        <f t="shared" si="77"/>
        <v>1.5384615384615385E-4</v>
      </c>
      <c r="AS258" s="8">
        <f t="shared" si="77"/>
        <v>6.8376068376068381E-5</v>
      </c>
      <c r="AT258" s="8">
        <f t="shared" si="77"/>
        <v>6.8376068376068381E-5</v>
      </c>
      <c r="AU258" s="8">
        <f t="shared" si="77"/>
        <v>1.1965811965811966E-4</v>
      </c>
      <c r="AV258" s="8">
        <f t="shared" si="77"/>
        <v>1.3675213675213676E-4</v>
      </c>
      <c r="AW258" s="8">
        <f t="shared" si="77"/>
        <v>3.7606837606837606E-4</v>
      </c>
      <c r="AX258" s="8">
        <f t="shared" si="77"/>
        <v>2.3931623931623932E-4</v>
      </c>
      <c r="AY258" s="8">
        <f t="shared" si="77"/>
        <v>1.7094017094017094E-4</v>
      </c>
      <c r="AZ258" s="8">
        <f t="shared" si="77"/>
        <v>1.3675213675213676E-4</v>
      </c>
      <c r="BA258" s="8">
        <f t="shared" si="77"/>
        <v>2.0512820512820512E-4</v>
      </c>
      <c r="BB258" s="8">
        <f t="shared" si="77"/>
        <v>5.6410256410256406E-4</v>
      </c>
      <c r="BC258" s="8">
        <f t="shared" si="77"/>
        <v>1.0256410256410256E-4</v>
      </c>
      <c r="BD258" s="8">
        <f t="shared" si="77"/>
        <v>2.5641025641025641E-4</v>
      </c>
      <c r="BE258" s="8">
        <f t="shared" si="77"/>
        <v>2.9059829059829059E-4</v>
      </c>
      <c r="BF258" s="8">
        <f t="shared" si="77"/>
        <v>4.4444444444444447E-4</v>
      </c>
      <c r="BG258" s="8">
        <f t="shared" si="77"/>
        <v>3.58974358974359E-4</v>
      </c>
      <c r="BH258" s="8">
        <f t="shared" si="77"/>
        <v>1.8632478632478633E-3</v>
      </c>
      <c r="BI258" s="8">
        <f t="shared" si="77"/>
        <v>1.5384615384615385E-3</v>
      </c>
      <c r="BJ258" s="8">
        <f t="shared" si="77"/>
        <v>1.8803418803418803E-4</v>
      </c>
      <c r="BK258" s="8">
        <f t="shared" si="77"/>
        <v>5.6410256410256406E-4</v>
      </c>
    </row>
    <row r="259" spans="1:63" s="1" customFormat="1" ht="5.0999999999999996" customHeight="1" x14ac:dyDescent="0.2">
      <c r="B259" s="12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 s="1" customFormat="1" ht="9.9" customHeight="1" x14ac:dyDescent="0.2">
      <c r="A260" s="3" t="s">
        <v>102</v>
      </c>
      <c r="B260" s="12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 s="1" customFormat="1" ht="9.9" customHeight="1" x14ac:dyDescent="0.2">
      <c r="B261" s="10" t="s">
        <v>91</v>
      </c>
      <c r="C261" s="4">
        <v>40</v>
      </c>
      <c r="D261" s="4">
        <v>146</v>
      </c>
      <c r="E261" s="4">
        <v>57</v>
      </c>
      <c r="F261" s="4">
        <v>34406</v>
      </c>
      <c r="G261" s="4">
        <v>70</v>
      </c>
      <c r="H261" s="4">
        <v>54</v>
      </c>
      <c r="I261" s="4">
        <v>14</v>
      </c>
      <c r="J261" s="4">
        <v>63</v>
      </c>
      <c r="K261" s="4">
        <v>12</v>
      </c>
      <c r="L261" s="4">
        <v>4</v>
      </c>
      <c r="M261" s="4">
        <v>86</v>
      </c>
      <c r="N261" s="4">
        <v>3508</v>
      </c>
      <c r="O261" s="4">
        <v>137</v>
      </c>
      <c r="P261" s="4">
        <v>11</v>
      </c>
      <c r="Q261" s="4">
        <v>4588</v>
      </c>
      <c r="R261" s="4">
        <v>76</v>
      </c>
      <c r="S261" s="4">
        <v>44</v>
      </c>
      <c r="T261" s="4">
        <v>244</v>
      </c>
      <c r="U261" s="4">
        <v>31604</v>
      </c>
      <c r="V261" s="4">
        <v>1042</v>
      </c>
      <c r="W261" s="4">
        <v>598</v>
      </c>
      <c r="X261" s="4">
        <v>1748</v>
      </c>
      <c r="Y261" s="4">
        <v>235</v>
      </c>
      <c r="Z261" s="4">
        <v>42</v>
      </c>
      <c r="AA261" s="4">
        <v>109</v>
      </c>
      <c r="AB261" s="4">
        <v>12988</v>
      </c>
      <c r="AC261" s="4">
        <v>8</v>
      </c>
      <c r="AD261" s="4">
        <v>130</v>
      </c>
      <c r="AE261" s="4">
        <v>28</v>
      </c>
      <c r="AF261" s="4">
        <v>44782</v>
      </c>
      <c r="AG261" s="4">
        <v>23</v>
      </c>
      <c r="AH261" s="4">
        <v>55</v>
      </c>
      <c r="AI261" s="4">
        <v>2666</v>
      </c>
      <c r="AJ261" s="4">
        <v>208</v>
      </c>
      <c r="AK261" s="4">
        <v>100</v>
      </c>
      <c r="AL261" s="4">
        <v>25</v>
      </c>
      <c r="AM261" s="4">
        <v>81</v>
      </c>
      <c r="AN261" s="4">
        <v>638</v>
      </c>
      <c r="AO261" s="4">
        <v>23</v>
      </c>
      <c r="AP261" s="4">
        <v>37</v>
      </c>
      <c r="AQ261" s="4">
        <v>37</v>
      </c>
      <c r="AR261" s="4">
        <v>18</v>
      </c>
      <c r="AS261" s="4">
        <v>4</v>
      </c>
      <c r="AT261" s="4">
        <v>9</v>
      </c>
      <c r="AU261" s="4">
        <v>7</v>
      </c>
      <c r="AV261" s="4">
        <v>11</v>
      </c>
      <c r="AW261" s="4">
        <v>46</v>
      </c>
      <c r="AX261" s="4">
        <v>24</v>
      </c>
      <c r="AY261" s="4">
        <v>8</v>
      </c>
      <c r="AZ261" s="4">
        <v>9</v>
      </c>
      <c r="BA261" s="4">
        <v>13</v>
      </c>
      <c r="BB261" s="4">
        <v>20</v>
      </c>
      <c r="BC261" s="4">
        <v>13</v>
      </c>
      <c r="BD261" s="4">
        <v>17</v>
      </c>
      <c r="BE261" s="4">
        <v>15</v>
      </c>
      <c r="BF261" s="4">
        <v>87</v>
      </c>
      <c r="BG261" s="4">
        <v>21</v>
      </c>
      <c r="BH261" s="4">
        <v>289</v>
      </c>
      <c r="BI261" s="4">
        <v>173</v>
      </c>
      <c r="BJ261" s="4">
        <v>14</v>
      </c>
      <c r="BK261" s="4">
        <v>63</v>
      </c>
    </row>
    <row r="262" spans="1:63" s="1" customFormat="1" ht="9.9" customHeight="1" x14ac:dyDescent="0.2">
      <c r="A262" s="6" t="s">
        <v>17</v>
      </c>
      <c r="B262" s="10"/>
      <c r="C262" s="4">
        <v>40</v>
      </c>
      <c r="D262" s="4">
        <v>146</v>
      </c>
      <c r="E262" s="4">
        <v>57</v>
      </c>
      <c r="F262" s="4">
        <v>34406</v>
      </c>
      <c r="G262" s="4">
        <v>70</v>
      </c>
      <c r="H262" s="4">
        <v>54</v>
      </c>
      <c r="I262" s="4">
        <v>14</v>
      </c>
      <c r="J262" s="4">
        <v>63</v>
      </c>
      <c r="K262" s="4">
        <v>12</v>
      </c>
      <c r="L262" s="4">
        <v>4</v>
      </c>
      <c r="M262" s="4">
        <v>86</v>
      </c>
      <c r="N262" s="4">
        <v>3508</v>
      </c>
      <c r="O262" s="4">
        <v>137</v>
      </c>
      <c r="P262" s="4">
        <v>11</v>
      </c>
      <c r="Q262" s="4">
        <v>4588</v>
      </c>
      <c r="R262" s="4">
        <v>76</v>
      </c>
      <c r="S262" s="4">
        <v>44</v>
      </c>
      <c r="T262" s="4">
        <v>244</v>
      </c>
      <c r="U262" s="4">
        <v>31604</v>
      </c>
      <c r="V262" s="4">
        <v>1042</v>
      </c>
      <c r="W262" s="4">
        <v>598</v>
      </c>
      <c r="X262" s="4">
        <v>1748</v>
      </c>
      <c r="Y262" s="4">
        <v>235</v>
      </c>
      <c r="Z262" s="4">
        <v>42</v>
      </c>
      <c r="AA262" s="4">
        <v>109</v>
      </c>
      <c r="AB262" s="4">
        <v>12988</v>
      </c>
      <c r="AC262" s="4">
        <v>8</v>
      </c>
      <c r="AD262" s="4">
        <v>130</v>
      </c>
      <c r="AE262" s="4">
        <v>28</v>
      </c>
      <c r="AF262" s="4">
        <v>44782</v>
      </c>
      <c r="AG262" s="4">
        <v>23</v>
      </c>
      <c r="AH262" s="4">
        <v>55</v>
      </c>
      <c r="AI262" s="4">
        <v>2666</v>
      </c>
      <c r="AJ262" s="4">
        <v>208</v>
      </c>
      <c r="AK262" s="4">
        <v>100</v>
      </c>
      <c r="AL262" s="4">
        <v>25</v>
      </c>
      <c r="AM262" s="4">
        <v>81</v>
      </c>
      <c r="AN262" s="4">
        <v>638</v>
      </c>
      <c r="AO262" s="4">
        <v>23</v>
      </c>
      <c r="AP262" s="4">
        <v>37</v>
      </c>
      <c r="AQ262" s="4">
        <v>37</v>
      </c>
      <c r="AR262" s="4">
        <v>18</v>
      </c>
      <c r="AS262" s="4">
        <v>4</v>
      </c>
      <c r="AT262" s="4">
        <v>9</v>
      </c>
      <c r="AU262" s="4">
        <v>7</v>
      </c>
      <c r="AV262" s="4">
        <v>11</v>
      </c>
      <c r="AW262" s="4">
        <v>46</v>
      </c>
      <c r="AX262" s="4">
        <v>24</v>
      </c>
      <c r="AY262" s="4">
        <v>8</v>
      </c>
      <c r="AZ262" s="4">
        <v>9</v>
      </c>
      <c r="BA262" s="4">
        <v>13</v>
      </c>
      <c r="BB262" s="4">
        <v>20</v>
      </c>
      <c r="BC262" s="4">
        <v>13</v>
      </c>
      <c r="BD262" s="4">
        <v>17</v>
      </c>
      <c r="BE262" s="4">
        <v>15</v>
      </c>
      <c r="BF262" s="4">
        <v>87</v>
      </c>
      <c r="BG262" s="4">
        <v>21</v>
      </c>
      <c r="BH262" s="4">
        <v>289</v>
      </c>
      <c r="BI262" s="4">
        <v>173</v>
      </c>
      <c r="BJ262" s="4">
        <v>14</v>
      </c>
      <c r="BK262" s="4">
        <v>63</v>
      </c>
    </row>
    <row r="263" spans="1:63" s="7" customFormat="1" ht="9.9" customHeight="1" x14ac:dyDescent="0.2">
      <c r="B263" s="11" t="s">
        <v>18</v>
      </c>
      <c r="C263" s="8">
        <f t="shared" ref="C263:AH263" si="78">C262/ 141628</f>
        <v>2.8243002796057279E-4</v>
      </c>
      <c r="D263" s="8">
        <f t="shared" si="78"/>
        <v>1.0308696020560905E-3</v>
      </c>
      <c r="E263" s="8">
        <f t="shared" si="78"/>
        <v>4.0246278984381619E-4</v>
      </c>
      <c r="F263" s="8">
        <f t="shared" si="78"/>
        <v>0.24293218855028667</v>
      </c>
      <c r="G263" s="8">
        <f t="shared" si="78"/>
        <v>4.9425254893100236E-4</v>
      </c>
      <c r="H263" s="8">
        <f t="shared" si="78"/>
        <v>3.8128053774677323E-4</v>
      </c>
      <c r="I263" s="8">
        <f t="shared" si="78"/>
        <v>9.8850509786200467E-5</v>
      </c>
      <c r="J263" s="8">
        <f t="shared" si="78"/>
        <v>4.4482729403790211E-4</v>
      </c>
      <c r="K263" s="8">
        <f t="shared" si="78"/>
        <v>8.4729008388171825E-5</v>
      </c>
      <c r="L263" s="8">
        <f t="shared" si="78"/>
        <v>2.8243002796057277E-5</v>
      </c>
      <c r="M263" s="8">
        <f t="shared" si="78"/>
        <v>6.072245601152315E-4</v>
      </c>
      <c r="N263" s="8">
        <f t="shared" si="78"/>
        <v>2.4769113452142232E-2</v>
      </c>
      <c r="O263" s="8">
        <f t="shared" si="78"/>
        <v>9.6732284576496171E-4</v>
      </c>
      <c r="P263" s="8">
        <f t="shared" si="78"/>
        <v>7.7668257689157517E-5</v>
      </c>
      <c r="Q263" s="8">
        <f t="shared" si="78"/>
        <v>3.2394724207077695E-2</v>
      </c>
      <c r="R263" s="8">
        <f t="shared" si="78"/>
        <v>5.3661705312508829E-4</v>
      </c>
      <c r="S263" s="8">
        <f t="shared" si="78"/>
        <v>3.1067303075663007E-4</v>
      </c>
      <c r="T263" s="8">
        <f t="shared" si="78"/>
        <v>1.7228231705594939E-3</v>
      </c>
      <c r="U263" s="8">
        <f t="shared" si="78"/>
        <v>0.22314796509164855</v>
      </c>
      <c r="V263" s="8">
        <f t="shared" si="78"/>
        <v>7.3573022283729209E-3</v>
      </c>
      <c r="W263" s="8">
        <f t="shared" si="78"/>
        <v>4.2223289180105626E-3</v>
      </c>
      <c r="X263" s="8">
        <f t="shared" si="78"/>
        <v>1.2342192221877031E-2</v>
      </c>
      <c r="Y263" s="8">
        <f t="shared" si="78"/>
        <v>1.6592764142683649E-3</v>
      </c>
      <c r="Z263" s="8">
        <f t="shared" si="78"/>
        <v>2.9655152935860143E-4</v>
      </c>
      <c r="AA263" s="8">
        <f t="shared" si="78"/>
        <v>7.6962182619256083E-4</v>
      </c>
      <c r="AB263" s="8">
        <f t="shared" si="78"/>
        <v>9.1705030078797975E-2</v>
      </c>
      <c r="AC263" s="8">
        <f t="shared" si="78"/>
        <v>5.6486005592114554E-5</v>
      </c>
      <c r="AD263" s="8">
        <f t="shared" si="78"/>
        <v>9.1789759087186151E-4</v>
      </c>
      <c r="AE263" s="8">
        <f t="shared" si="78"/>
        <v>1.9770101957240093E-4</v>
      </c>
      <c r="AF263" s="8">
        <f t="shared" si="78"/>
        <v>0.31619453780325923</v>
      </c>
      <c r="AG263" s="8">
        <f t="shared" si="78"/>
        <v>1.6239726607732933E-4</v>
      </c>
      <c r="AH263" s="8">
        <f t="shared" si="78"/>
        <v>3.8834128844578755E-4</v>
      </c>
      <c r="AI263" s="8">
        <f t="shared" ref="AI263:BK263" si="79">AI262/ 141628</f>
        <v>1.8823961363572176E-2</v>
      </c>
      <c r="AJ263" s="8">
        <f t="shared" si="79"/>
        <v>1.4686361453949783E-3</v>
      </c>
      <c r="AK263" s="8">
        <f t="shared" si="79"/>
        <v>7.0607506990143188E-4</v>
      </c>
      <c r="AL263" s="8">
        <f t="shared" si="79"/>
        <v>1.7651876747535797E-4</v>
      </c>
      <c r="AM263" s="8">
        <f t="shared" si="79"/>
        <v>5.7192080662015984E-4</v>
      </c>
      <c r="AN263" s="8">
        <f t="shared" si="79"/>
        <v>4.5047589459711358E-3</v>
      </c>
      <c r="AO263" s="8">
        <f t="shared" si="79"/>
        <v>1.6239726607732933E-4</v>
      </c>
      <c r="AP263" s="8">
        <f t="shared" si="79"/>
        <v>2.6124777586352982E-4</v>
      </c>
      <c r="AQ263" s="8">
        <f t="shared" si="79"/>
        <v>2.6124777586352982E-4</v>
      </c>
      <c r="AR263" s="8">
        <f t="shared" si="79"/>
        <v>1.2709351258225775E-4</v>
      </c>
      <c r="AS263" s="8">
        <f t="shared" si="79"/>
        <v>2.8243002796057277E-5</v>
      </c>
      <c r="AT263" s="8">
        <f t="shared" si="79"/>
        <v>6.3546756291128875E-5</v>
      </c>
      <c r="AU263" s="8">
        <f t="shared" si="79"/>
        <v>4.9425254893100233E-5</v>
      </c>
      <c r="AV263" s="8">
        <f t="shared" si="79"/>
        <v>7.7668257689157517E-5</v>
      </c>
      <c r="AW263" s="8">
        <f t="shared" si="79"/>
        <v>3.2479453215465866E-4</v>
      </c>
      <c r="AX263" s="8">
        <f t="shared" si="79"/>
        <v>1.6945801677634365E-4</v>
      </c>
      <c r="AY263" s="8">
        <f t="shared" si="79"/>
        <v>5.6486005592114554E-5</v>
      </c>
      <c r="AZ263" s="8">
        <f t="shared" si="79"/>
        <v>6.3546756291128875E-5</v>
      </c>
      <c r="BA263" s="8">
        <f t="shared" si="79"/>
        <v>9.1789759087186146E-5</v>
      </c>
      <c r="BB263" s="8">
        <f t="shared" si="79"/>
        <v>1.4121501398028639E-4</v>
      </c>
      <c r="BC263" s="8">
        <f t="shared" si="79"/>
        <v>9.1789759087186146E-5</v>
      </c>
      <c r="BD263" s="8">
        <f t="shared" si="79"/>
        <v>1.2003276188324343E-4</v>
      </c>
      <c r="BE263" s="8">
        <f t="shared" si="79"/>
        <v>1.0591126048521479E-4</v>
      </c>
      <c r="BF263" s="8">
        <f t="shared" si="79"/>
        <v>6.1428531081424576E-4</v>
      </c>
      <c r="BG263" s="8">
        <f t="shared" si="79"/>
        <v>1.4827576467930071E-4</v>
      </c>
      <c r="BH263" s="8">
        <f t="shared" si="79"/>
        <v>2.0405569520151384E-3</v>
      </c>
      <c r="BI263" s="8">
        <f t="shared" si="79"/>
        <v>1.2215098709294772E-3</v>
      </c>
      <c r="BJ263" s="8">
        <f t="shared" si="79"/>
        <v>9.8850509786200467E-5</v>
      </c>
      <c r="BK263" s="8">
        <f t="shared" si="79"/>
        <v>4.4482729403790211E-4</v>
      </c>
    </row>
    <row r="264" spans="1:63" s="1" customFormat="1" ht="5.0999999999999996" customHeight="1" x14ac:dyDescent="0.2">
      <c r="B264" s="12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 s="1" customFormat="1" ht="9.9" customHeight="1" x14ac:dyDescent="0.2">
      <c r="A265" s="3" t="s">
        <v>103</v>
      </c>
      <c r="B265" s="12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 s="1" customFormat="1" ht="9.9" customHeight="1" x14ac:dyDescent="0.2">
      <c r="B266" s="10" t="s">
        <v>91</v>
      </c>
      <c r="C266" s="4">
        <v>49</v>
      </c>
      <c r="D266" s="4">
        <v>92</v>
      </c>
      <c r="E266" s="4">
        <v>48</v>
      </c>
      <c r="F266" s="4">
        <v>34989</v>
      </c>
      <c r="G266" s="4">
        <v>66</v>
      </c>
      <c r="H266" s="4">
        <v>46</v>
      </c>
      <c r="I266" s="4">
        <v>15</v>
      </c>
      <c r="J266" s="4">
        <v>41</v>
      </c>
      <c r="K266" s="4">
        <v>8</v>
      </c>
      <c r="L266" s="4">
        <v>6</v>
      </c>
      <c r="M266" s="4">
        <v>53</v>
      </c>
      <c r="N266" s="4">
        <v>3871</v>
      </c>
      <c r="O266" s="4">
        <v>90</v>
      </c>
      <c r="P266" s="4">
        <v>6</v>
      </c>
      <c r="Q266" s="4">
        <v>4552</v>
      </c>
      <c r="R266" s="4">
        <v>7</v>
      </c>
      <c r="S266" s="4">
        <v>17</v>
      </c>
      <c r="T266" s="4">
        <v>156</v>
      </c>
      <c r="U266" s="4">
        <v>32037</v>
      </c>
      <c r="V266" s="4">
        <v>724</v>
      </c>
      <c r="W266" s="4">
        <v>647</v>
      </c>
      <c r="X266" s="4">
        <v>1172</v>
      </c>
      <c r="Y266" s="4">
        <v>269</v>
      </c>
      <c r="Z266" s="4">
        <v>39</v>
      </c>
      <c r="AA266" s="4">
        <v>274</v>
      </c>
      <c r="AB266" s="4">
        <v>7253</v>
      </c>
      <c r="AC266" s="4">
        <v>7</v>
      </c>
      <c r="AD266" s="4">
        <v>114</v>
      </c>
      <c r="AE266" s="4">
        <v>22</v>
      </c>
      <c r="AF266" s="4">
        <v>24950</v>
      </c>
      <c r="AG266" s="4">
        <v>15</v>
      </c>
      <c r="AH266" s="4">
        <v>30</v>
      </c>
      <c r="AI266" s="4">
        <v>55</v>
      </c>
      <c r="AJ266" s="4">
        <v>450</v>
      </c>
      <c r="AK266" s="4">
        <v>97</v>
      </c>
      <c r="AL266" s="4">
        <v>24</v>
      </c>
      <c r="AM266" s="4">
        <v>78</v>
      </c>
      <c r="AN266" s="4">
        <v>517</v>
      </c>
      <c r="AO266" s="4">
        <v>16</v>
      </c>
      <c r="AP266" s="4">
        <v>41</v>
      </c>
      <c r="AQ266" s="4">
        <v>36</v>
      </c>
      <c r="AR266" s="4">
        <v>10</v>
      </c>
      <c r="AS266" s="4">
        <v>4</v>
      </c>
      <c r="AT266" s="4">
        <v>3</v>
      </c>
      <c r="AU266" s="4">
        <v>3</v>
      </c>
      <c r="AV266" s="4">
        <v>21</v>
      </c>
      <c r="AW266" s="4">
        <v>35</v>
      </c>
      <c r="AX266" s="4">
        <v>19</v>
      </c>
      <c r="AY266" s="4">
        <v>14</v>
      </c>
      <c r="AZ266" s="4">
        <v>9</v>
      </c>
      <c r="BA266" s="4">
        <v>23</v>
      </c>
      <c r="BB266" s="4">
        <v>14</v>
      </c>
      <c r="BC266" s="4">
        <v>7</v>
      </c>
      <c r="BD266" s="4">
        <v>9</v>
      </c>
      <c r="BE266" s="4">
        <v>7</v>
      </c>
      <c r="BF266" s="4">
        <v>22</v>
      </c>
      <c r="BG266" s="4">
        <v>25</v>
      </c>
      <c r="BH266" s="4">
        <v>172</v>
      </c>
      <c r="BI266" s="4">
        <v>147</v>
      </c>
      <c r="BJ266" s="4">
        <v>8</v>
      </c>
      <c r="BK266" s="4">
        <v>40</v>
      </c>
    </row>
    <row r="267" spans="1:63" s="1" customFormat="1" ht="9.9" customHeight="1" x14ac:dyDescent="0.2">
      <c r="B267" s="10" t="s">
        <v>92</v>
      </c>
      <c r="C267" s="4">
        <v>11</v>
      </c>
      <c r="D267" s="4">
        <v>12</v>
      </c>
      <c r="E267" s="4">
        <v>6</v>
      </c>
      <c r="F267" s="4">
        <v>7254</v>
      </c>
      <c r="G267" s="4">
        <v>31</v>
      </c>
      <c r="H267" s="4">
        <v>19</v>
      </c>
      <c r="I267" s="4">
        <v>5</v>
      </c>
      <c r="J267" s="4">
        <v>4</v>
      </c>
      <c r="K267" s="4">
        <v>1</v>
      </c>
      <c r="L267" s="4">
        <v>2</v>
      </c>
      <c r="M267" s="4">
        <v>8</v>
      </c>
      <c r="N267" s="4">
        <v>689</v>
      </c>
      <c r="O267" s="4">
        <v>29</v>
      </c>
      <c r="P267" s="4">
        <v>4</v>
      </c>
      <c r="Q267" s="4">
        <v>940</v>
      </c>
      <c r="R267" s="4">
        <v>2</v>
      </c>
      <c r="S267" s="4">
        <v>6</v>
      </c>
      <c r="T267" s="4">
        <v>28</v>
      </c>
      <c r="U267" s="4">
        <v>5752</v>
      </c>
      <c r="V267" s="4">
        <v>143</v>
      </c>
      <c r="W267" s="4">
        <v>166</v>
      </c>
      <c r="X267" s="4">
        <v>231</v>
      </c>
      <c r="Y267" s="4">
        <v>59</v>
      </c>
      <c r="Z267" s="4">
        <v>13</v>
      </c>
      <c r="AA267" s="4">
        <v>31</v>
      </c>
      <c r="AB267" s="4">
        <v>8740</v>
      </c>
      <c r="AC267" s="4">
        <v>6</v>
      </c>
      <c r="AD267" s="4">
        <v>59</v>
      </c>
      <c r="AE267" s="4">
        <v>20</v>
      </c>
      <c r="AF267" s="4">
        <v>13513</v>
      </c>
      <c r="AG267" s="4">
        <v>10</v>
      </c>
      <c r="AH267" s="4">
        <v>14</v>
      </c>
      <c r="AI267" s="4">
        <v>54</v>
      </c>
      <c r="AJ267" s="4">
        <v>89</v>
      </c>
      <c r="AK267" s="4">
        <v>39</v>
      </c>
      <c r="AL267" s="4">
        <v>17</v>
      </c>
      <c r="AM267" s="4">
        <v>32</v>
      </c>
      <c r="AN267" s="4">
        <v>112</v>
      </c>
      <c r="AO267" s="4">
        <v>5</v>
      </c>
      <c r="AP267" s="4">
        <v>28</v>
      </c>
      <c r="AQ267" s="4">
        <v>6</v>
      </c>
      <c r="AR267" s="4">
        <v>6</v>
      </c>
      <c r="AS267" s="4">
        <v>0</v>
      </c>
      <c r="AT267" s="4">
        <v>0</v>
      </c>
      <c r="AU267" s="4">
        <v>4</v>
      </c>
      <c r="AV267" s="4">
        <v>8</v>
      </c>
      <c r="AW267" s="4">
        <v>23</v>
      </c>
      <c r="AX267" s="4">
        <v>12</v>
      </c>
      <c r="AY267" s="4">
        <v>3</v>
      </c>
      <c r="AZ267" s="4">
        <v>2</v>
      </c>
      <c r="BA267" s="4">
        <v>4</v>
      </c>
      <c r="BB267" s="4">
        <v>6</v>
      </c>
      <c r="BC267" s="4">
        <v>3</v>
      </c>
      <c r="BD267" s="4">
        <v>9</v>
      </c>
      <c r="BE267" s="4">
        <v>4</v>
      </c>
      <c r="BF267" s="4">
        <v>8</v>
      </c>
      <c r="BG267" s="4">
        <v>5</v>
      </c>
      <c r="BH267" s="4">
        <v>24</v>
      </c>
      <c r="BI267" s="4">
        <v>18</v>
      </c>
      <c r="BJ267" s="4">
        <v>5</v>
      </c>
      <c r="BK267" s="4">
        <v>7</v>
      </c>
    </row>
    <row r="268" spans="1:63" s="1" customFormat="1" ht="9.9" customHeight="1" x14ac:dyDescent="0.2">
      <c r="A268" s="6" t="s">
        <v>17</v>
      </c>
      <c r="B268" s="10"/>
      <c r="C268" s="4">
        <v>60</v>
      </c>
      <c r="D268" s="4">
        <v>104</v>
      </c>
      <c r="E268" s="4">
        <v>54</v>
      </c>
      <c r="F268" s="4">
        <v>42243</v>
      </c>
      <c r="G268" s="4">
        <v>97</v>
      </c>
      <c r="H268" s="4">
        <v>65</v>
      </c>
      <c r="I268" s="4">
        <v>20</v>
      </c>
      <c r="J268" s="4">
        <v>45</v>
      </c>
      <c r="K268" s="4">
        <v>9</v>
      </c>
      <c r="L268" s="4">
        <v>8</v>
      </c>
      <c r="M268" s="4">
        <v>61</v>
      </c>
      <c r="N268" s="4">
        <v>4560</v>
      </c>
      <c r="O268" s="4">
        <v>119</v>
      </c>
      <c r="P268" s="4">
        <v>10</v>
      </c>
      <c r="Q268" s="4">
        <v>5492</v>
      </c>
      <c r="R268" s="4">
        <v>9</v>
      </c>
      <c r="S268" s="4">
        <v>23</v>
      </c>
      <c r="T268" s="4">
        <v>184</v>
      </c>
      <c r="U268" s="4">
        <v>37789</v>
      </c>
      <c r="V268" s="4">
        <v>867</v>
      </c>
      <c r="W268" s="4">
        <v>813</v>
      </c>
      <c r="X268" s="4">
        <v>1403</v>
      </c>
      <c r="Y268" s="4">
        <v>328</v>
      </c>
      <c r="Z268" s="4">
        <v>52</v>
      </c>
      <c r="AA268" s="4">
        <v>305</v>
      </c>
      <c r="AB268" s="4">
        <v>15993</v>
      </c>
      <c r="AC268" s="4">
        <v>13</v>
      </c>
      <c r="AD268" s="4">
        <v>173</v>
      </c>
      <c r="AE268" s="4">
        <v>42</v>
      </c>
      <c r="AF268" s="4">
        <v>38463</v>
      </c>
      <c r="AG268" s="4">
        <v>25</v>
      </c>
      <c r="AH268" s="4">
        <v>44</v>
      </c>
      <c r="AI268" s="4">
        <v>109</v>
      </c>
      <c r="AJ268" s="4">
        <v>539</v>
      </c>
      <c r="AK268" s="4">
        <v>136</v>
      </c>
      <c r="AL268" s="4">
        <v>41</v>
      </c>
      <c r="AM268" s="4">
        <v>110</v>
      </c>
      <c r="AN268" s="4">
        <v>629</v>
      </c>
      <c r="AO268" s="4">
        <v>21</v>
      </c>
      <c r="AP268" s="4">
        <v>69</v>
      </c>
      <c r="AQ268" s="4">
        <v>42</v>
      </c>
      <c r="AR268" s="4">
        <v>16</v>
      </c>
      <c r="AS268" s="4">
        <v>4</v>
      </c>
      <c r="AT268" s="4">
        <v>3</v>
      </c>
      <c r="AU268" s="4">
        <v>7</v>
      </c>
      <c r="AV268" s="4">
        <v>29</v>
      </c>
      <c r="AW268" s="4">
        <v>58</v>
      </c>
      <c r="AX268" s="4">
        <v>31</v>
      </c>
      <c r="AY268" s="4">
        <v>17</v>
      </c>
      <c r="AZ268" s="4">
        <v>11</v>
      </c>
      <c r="BA268" s="4">
        <v>27</v>
      </c>
      <c r="BB268" s="4">
        <v>20</v>
      </c>
      <c r="BC268" s="4">
        <v>10</v>
      </c>
      <c r="BD268" s="4">
        <v>18</v>
      </c>
      <c r="BE268" s="4">
        <v>11</v>
      </c>
      <c r="BF268" s="4">
        <v>30</v>
      </c>
      <c r="BG268" s="4">
        <v>30</v>
      </c>
      <c r="BH268" s="4">
        <v>196</v>
      </c>
      <c r="BI268" s="4">
        <v>165</v>
      </c>
      <c r="BJ268" s="4">
        <v>13</v>
      </c>
      <c r="BK268" s="4">
        <v>47</v>
      </c>
    </row>
    <row r="269" spans="1:63" s="7" customFormat="1" ht="9.9" customHeight="1" x14ac:dyDescent="0.2">
      <c r="B269" s="11" t="s">
        <v>18</v>
      </c>
      <c r="C269" s="8">
        <f t="shared" ref="C269:AH269" si="80">C268/ 151971</f>
        <v>3.9481216811102117E-4</v>
      </c>
      <c r="D269" s="8">
        <f t="shared" si="80"/>
        <v>6.8434109139243668E-4</v>
      </c>
      <c r="E269" s="8">
        <f t="shared" si="80"/>
        <v>3.5533095129991905E-4</v>
      </c>
      <c r="F269" s="8">
        <f t="shared" si="80"/>
        <v>0.27796750695856448</v>
      </c>
      <c r="G269" s="8">
        <f t="shared" si="80"/>
        <v>6.3827967177948421E-4</v>
      </c>
      <c r="H269" s="8">
        <f t="shared" si="80"/>
        <v>4.2771318212027294E-4</v>
      </c>
      <c r="I269" s="8">
        <f t="shared" si="80"/>
        <v>1.3160405603700705E-4</v>
      </c>
      <c r="J269" s="8">
        <f t="shared" si="80"/>
        <v>2.9610912608326586E-4</v>
      </c>
      <c r="K269" s="8">
        <f t="shared" si="80"/>
        <v>5.9221825216653177E-5</v>
      </c>
      <c r="L269" s="8">
        <f t="shared" si="80"/>
        <v>5.2641622414802823E-5</v>
      </c>
      <c r="M269" s="8">
        <f t="shared" si="80"/>
        <v>4.0139237091287152E-4</v>
      </c>
      <c r="N269" s="8">
        <f t="shared" si="80"/>
        <v>3.000572477643761E-2</v>
      </c>
      <c r="O269" s="8">
        <f t="shared" si="80"/>
        <v>7.8304413342019199E-4</v>
      </c>
      <c r="P269" s="8">
        <f t="shared" si="80"/>
        <v>6.5802028018503524E-5</v>
      </c>
      <c r="Q269" s="8">
        <f t="shared" si="80"/>
        <v>3.6138473787762138E-2</v>
      </c>
      <c r="R269" s="8">
        <f t="shared" si="80"/>
        <v>5.9221825216653177E-5</v>
      </c>
      <c r="S269" s="8">
        <f t="shared" si="80"/>
        <v>1.5134466444255811E-4</v>
      </c>
      <c r="T269" s="8">
        <f t="shared" si="80"/>
        <v>1.2107573155404649E-3</v>
      </c>
      <c r="U269" s="8">
        <f t="shared" si="80"/>
        <v>0.24865928367912299</v>
      </c>
      <c r="V269" s="8">
        <f t="shared" si="80"/>
        <v>5.7050358292042563E-3</v>
      </c>
      <c r="W269" s="8">
        <f t="shared" si="80"/>
        <v>5.3497048779043372E-3</v>
      </c>
      <c r="X269" s="8">
        <f t="shared" si="80"/>
        <v>9.2320245309960459E-3</v>
      </c>
      <c r="Y269" s="8">
        <f t="shared" si="80"/>
        <v>2.1583065190069156E-3</v>
      </c>
      <c r="Z269" s="8">
        <f t="shared" si="80"/>
        <v>3.4217054569621834E-4</v>
      </c>
      <c r="AA269" s="8">
        <f t="shared" si="80"/>
        <v>2.0069618545643575E-3</v>
      </c>
      <c r="AB269" s="8">
        <f t="shared" si="80"/>
        <v>0.10523718340999269</v>
      </c>
      <c r="AC269" s="8">
        <f t="shared" si="80"/>
        <v>8.5542636424054585E-5</v>
      </c>
      <c r="AD269" s="8">
        <f t="shared" si="80"/>
        <v>1.138375084720111E-3</v>
      </c>
      <c r="AE269" s="8">
        <f t="shared" si="80"/>
        <v>2.763685176777148E-4</v>
      </c>
      <c r="AF269" s="8">
        <f t="shared" si="80"/>
        <v>0.25309434036757011</v>
      </c>
      <c r="AG269" s="8">
        <f t="shared" si="80"/>
        <v>1.6450507004625882E-4</v>
      </c>
      <c r="AH269" s="8">
        <f t="shared" si="80"/>
        <v>2.8952892328141551E-4</v>
      </c>
      <c r="AI269" s="8">
        <f t="shared" ref="AI269:BK269" si="81">AI268/ 151971</f>
        <v>7.1724210540168845E-4</v>
      </c>
      <c r="AJ269" s="8">
        <f t="shared" si="81"/>
        <v>3.5467293101973402E-3</v>
      </c>
      <c r="AK269" s="8">
        <f t="shared" si="81"/>
        <v>8.94907581051648E-4</v>
      </c>
      <c r="AL269" s="8">
        <f t="shared" si="81"/>
        <v>2.6978831487586445E-4</v>
      </c>
      <c r="AM269" s="8">
        <f t="shared" si="81"/>
        <v>7.238223082035388E-4</v>
      </c>
      <c r="AN269" s="8">
        <f t="shared" si="81"/>
        <v>4.1389475623638721E-3</v>
      </c>
      <c r="AO269" s="8">
        <f t="shared" si="81"/>
        <v>1.381842588388574E-4</v>
      </c>
      <c r="AP269" s="8">
        <f t="shared" si="81"/>
        <v>4.5403399332767435E-4</v>
      </c>
      <c r="AQ269" s="8">
        <f t="shared" si="81"/>
        <v>2.763685176777148E-4</v>
      </c>
      <c r="AR269" s="8">
        <f t="shared" si="81"/>
        <v>1.0528324482960565E-4</v>
      </c>
      <c r="AS269" s="8">
        <f t="shared" si="81"/>
        <v>2.6320811207401412E-5</v>
      </c>
      <c r="AT269" s="8">
        <f t="shared" si="81"/>
        <v>1.9740608405551058E-5</v>
      </c>
      <c r="AU269" s="8">
        <f t="shared" si="81"/>
        <v>4.6061419612952469E-5</v>
      </c>
      <c r="AV269" s="8">
        <f t="shared" si="81"/>
        <v>1.9082588125366023E-4</v>
      </c>
      <c r="AW269" s="8">
        <f t="shared" si="81"/>
        <v>3.8165176250732046E-4</v>
      </c>
      <c r="AX269" s="8">
        <f t="shared" si="81"/>
        <v>2.0398628685736094E-4</v>
      </c>
      <c r="AY269" s="8">
        <f t="shared" si="81"/>
        <v>1.11863447631456E-4</v>
      </c>
      <c r="AZ269" s="8">
        <f t="shared" si="81"/>
        <v>7.2382230820353878E-5</v>
      </c>
      <c r="BA269" s="8">
        <f t="shared" si="81"/>
        <v>1.7766547564995952E-4</v>
      </c>
      <c r="BB269" s="8">
        <f t="shared" si="81"/>
        <v>1.3160405603700705E-4</v>
      </c>
      <c r="BC269" s="8">
        <f t="shared" si="81"/>
        <v>6.5802028018503524E-5</v>
      </c>
      <c r="BD269" s="8">
        <f t="shared" si="81"/>
        <v>1.1844365043330635E-4</v>
      </c>
      <c r="BE269" s="8">
        <f t="shared" si="81"/>
        <v>7.2382230820353878E-5</v>
      </c>
      <c r="BF269" s="8">
        <f t="shared" si="81"/>
        <v>1.9740608405551059E-4</v>
      </c>
      <c r="BG269" s="8">
        <f t="shared" si="81"/>
        <v>1.9740608405551059E-4</v>
      </c>
      <c r="BH269" s="8">
        <f t="shared" si="81"/>
        <v>1.2897197491626691E-3</v>
      </c>
      <c r="BI269" s="8">
        <f t="shared" si="81"/>
        <v>1.0857334623053082E-3</v>
      </c>
      <c r="BJ269" s="8">
        <f t="shared" si="81"/>
        <v>8.5542636424054585E-5</v>
      </c>
      <c r="BK269" s="8">
        <f t="shared" si="81"/>
        <v>3.0926953168696657E-4</v>
      </c>
    </row>
    <row r="270" spans="1:63" s="1" customFormat="1" ht="5.0999999999999996" customHeight="1" x14ac:dyDescent="0.2">
      <c r="B270" s="12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 s="1" customFormat="1" ht="9.9" customHeight="1" x14ac:dyDescent="0.2">
      <c r="A271" s="3" t="s">
        <v>104</v>
      </c>
      <c r="B271" s="12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 s="1" customFormat="1" ht="9.9" customHeight="1" x14ac:dyDescent="0.2">
      <c r="B272" s="10" t="s">
        <v>91</v>
      </c>
      <c r="C272" s="4">
        <v>16</v>
      </c>
      <c r="D272" s="4">
        <v>42</v>
      </c>
      <c r="E272" s="4">
        <v>14</v>
      </c>
      <c r="F272" s="4">
        <v>13078</v>
      </c>
      <c r="G272" s="4">
        <v>15</v>
      </c>
      <c r="H272" s="4">
        <v>31</v>
      </c>
      <c r="I272" s="4">
        <v>7</v>
      </c>
      <c r="J272" s="4">
        <v>9</v>
      </c>
      <c r="K272" s="4">
        <v>6</v>
      </c>
      <c r="L272" s="4">
        <v>2</v>
      </c>
      <c r="M272" s="4">
        <v>50</v>
      </c>
      <c r="N272" s="4">
        <v>3832</v>
      </c>
      <c r="O272" s="4">
        <v>28</v>
      </c>
      <c r="P272" s="4">
        <v>5</v>
      </c>
      <c r="Q272" s="4">
        <v>2026</v>
      </c>
      <c r="R272" s="4">
        <v>3</v>
      </c>
      <c r="S272" s="4">
        <v>12</v>
      </c>
      <c r="T272" s="4">
        <v>163</v>
      </c>
      <c r="U272" s="4">
        <v>13033</v>
      </c>
      <c r="V272" s="4">
        <v>524</v>
      </c>
      <c r="W272" s="4">
        <v>136</v>
      </c>
      <c r="X272" s="4">
        <v>495</v>
      </c>
      <c r="Y272" s="4">
        <v>71</v>
      </c>
      <c r="Z272" s="4">
        <v>12</v>
      </c>
      <c r="AA272" s="4">
        <v>242</v>
      </c>
      <c r="AB272" s="4">
        <v>1784</v>
      </c>
      <c r="AC272" s="4">
        <v>9</v>
      </c>
      <c r="AD272" s="4">
        <v>67</v>
      </c>
      <c r="AE272" s="4">
        <v>8</v>
      </c>
      <c r="AF272" s="4">
        <v>19935</v>
      </c>
      <c r="AG272" s="4">
        <v>7</v>
      </c>
      <c r="AH272" s="4">
        <v>11</v>
      </c>
      <c r="AI272" s="4">
        <v>50</v>
      </c>
      <c r="AJ272" s="4">
        <v>214</v>
      </c>
      <c r="AK272" s="4">
        <v>73</v>
      </c>
      <c r="AL272" s="4">
        <v>19</v>
      </c>
      <c r="AM272" s="4">
        <v>37</v>
      </c>
      <c r="AN272" s="4">
        <v>80</v>
      </c>
      <c r="AO272" s="4">
        <v>9</v>
      </c>
      <c r="AP272" s="4">
        <v>6</v>
      </c>
      <c r="AQ272" s="4">
        <v>23</v>
      </c>
      <c r="AR272" s="4">
        <v>7</v>
      </c>
      <c r="AS272" s="4">
        <v>0</v>
      </c>
      <c r="AT272" s="4">
        <v>2</v>
      </c>
      <c r="AU272" s="4">
        <v>3</v>
      </c>
      <c r="AV272" s="4">
        <v>4</v>
      </c>
      <c r="AW272" s="4">
        <v>11</v>
      </c>
      <c r="AX272" s="4">
        <v>19</v>
      </c>
      <c r="AY272" s="4">
        <v>2</v>
      </c>
      <c r="AZ272" s="4">
        <v>11</v>
      </c>
      <c r="BA272" s="4">
        <v>1</v>
      </c>
      <c r="BB272" s="4">
        <v>9</v>
      </c>
      <c r="BC272" s="4">
        <v>5</v>
      </c>
      <c r="BD272" s="4">
        <v>5</v>
      </c>
      <c r="BE272" s="4">
        <v>3</v>
      </c>
      <c r="BF272" s="4">
        <v>82</v>
      </c>
      <c r="BG272" s="4">
        <v>18</v>
      </c>
      <c r="BH272" s="4">
        <v>60</v>
      </c>
      <c r="BI272" s="4">
        <v>79</v>
      </c>
      <c r="BJ272" s="4">
        <v>4</v>
      </c>
      <c r="BK272" s="4">
        <v>7</v>
      </c>
    </row>
    <row r="273" spans="1:63" s="1" customFormat="1" ht="9.9" customHeight="1" x14ac:dyDescent="0.2">
      <c r="B273" s="10" t="s">
        <v>100</v>
      </c>
      <c r="C273" s="4">
        <v>14</v>
      </c>
      <c r="D273" s="4">
        <v>74</v>
      </c>
      <c r="E273" s="4">
        <v>8</v>
      </c>
      <c r="F273" s="4">
        <v>29336</v>
      </c>
      <c r="G273" s="4">
        <v>73</v>
      </c>
      <c r="H273" s="4">
        <v>48</v>
      </c>
      <c r="I273" s="4">
        <v>17</v>
      </c>
      <c r="J273" s="4">
        <v>30</v>
      </c>
      <c r="K273" s="4">
        <v>6</v>
      </c>
      <c r="L273" s="4">
        <v>4</v>
      </c>
      <c r="M273" s="4">
        <v>80</v>
      </c>
      <c r="N273" s="4">
        <v>3083</v>
      </c>
      <c r="O273" s="4">
        <v>74</v>
      </c>
      <c r="P273" s="4">
        <v>16</v>
      </c>
      <c r="Q273" s="4">
        <v>4439</v>
      </c>
      <c r="R273" s="4">
        <v>29</v>
      </c>
      <c r="S273" s="4">
        <v>66</v>
      </c>
      <c r="T273" s="4">
        <v>72</v>
      </c>
      <c r="U273" s="4">
        <v>23907</v>
      </c>
      <c r="V273" s="4">
        <v>627</v>
      </c>
      <c r="W273" s="4">
        <v>582</v>
      </c>
      <c r="X273" s="4">
        <v>1040</v>
      </c>
      <c r="Y273" s="4">
        <v>227</v>
      </c>
      <c r="Z273" s="4">
        <v>42</v>
      </c>
      <c r="AA273" s="4">
        <v>101</v>
      </c>
      <c r="AB273" s="4">
        <v>10859</v>
      </c>
      <c r="AC273" s="4">
        <v>13</v>
      </c>
      <c r="AD273" s="4">
        <v>124</v>
      </c>
      <c r="AE273" s="4">
        <v>26</v>
      </c>
      <c r="AF273" s="4">
        <v>43664</v>
      </c>
      <c r="AG273" s="4">
        <v>21</v>
      </c>
      <c r="AH273" s="4">
        <v>65</v>
      </c>
      <c r="AI273" s="4">
        <v>181</v>
      </c>
      <c r="AJ273" s="4">
        <v>155</v>
      </c>
      <c r="AK273" s="4">
        <v>88</v>
      </c>
      <c r="AL273" s="4">
        <v>35</v>
      </c>
      <c r="AM273" s="4">
        <v>86</v>
      </c>
      <c r="AN273" s="4">
        <v>435</v>
      </c>
      <c r="AO273" s="4">
        <v>22</v>
      </c>
      <c r="AP273" s="4">
        <v>73</v>
      </c>
      <c r="AQ273" s="4">
        <v>31</v>
      </c>
      <c r="AR273" s="4">
        <v>18</v>
      </c>
      <c r="AS273" s="4">
        <v>2</v>
      </c>
      <c r="AT273" s="4">
        <v>4</v>
      </c>
      <c r="AU273" s="4">
        <v>3</v>
      </c>
      <c r="AV273" s="4">
        <v>13</v>
      </c>
      <c r="AW273" s="4">
        <v>66</v>
      </c>
      <c r="AX273" s="4">
        <v>52</v>
      </c>
      <c r="AY273" s="4">
        <v>5</v>
      </c>
      <c r="AZ273" s="4">
        <v>9</v>
      </c>
      <c r="BA273" s="4">
        <v>17</v>
      </c>
      <c r="BB273" s="4">
        <v>11</v>
      </c>
      <c r="BC273" s="4">
        <v>14</v>
      </c>
      <c r="BD273" s="4">
        <v>40</v>
      </c>
      <c r="BE273" s="4">
        <v>11</v>
      </c>
      <c r="BF273" s="4">
        <v>17</v>
      </c>
      <c r="BG273" s="4">
        <v>8</v>
      </c>
      <c r="BH273" s="4">
        <v>66</v>
      </c>
      <c r="BI273" s="4">
        <v>56</v>
      </c>
      <c r="BJ273" s="4">
        <v>5</v>
      </c>
      <c r="BK273" s="4">
        <v>23</v>
      </c>
    </row>
    <row r="274" spans="1:63" s="1" customFormat="1" ht="9.9" customHeight="1" x14ac:dyDescent="0.2">
      <c r="A274" s="6" t="s">
        <v>17</v>
      </c>
      <c r="B274" s="10"/>
      <c r="C274" s="4">
        <v>30</v>
      </c>
      <c r="D274" s="4">
        <v>116</v>
      </c>
      <c r="E274" s="4">
        <v>22</v>
      </c>
      <c r="F274" s="4">
        <v>42414</v>
      </c>
      <c r="G274" s="4">
        <v>88</v>
      </c>
      <c r="H274" s="4">
        <v>79</v>
      </c>
      <c r="I274" s="4">
        <v>24</v>
      </c>
      <c r="J274" s="4">
        <v>39</v>
      </c>
      <c r="K274" s="4">
        <v>12</v>
      </c>
      <c r="L274" s="4">
        <v>6</v>
      </c>
      <c r="M274" s="4">
        <v>130</v>
      </c>
      <c r="N274" s="4">
        <v>6915</v>
      </c>
      <c r="O274" s="4">
        <v>102</v>
      </c>
      <c r="P274" s="4">
        <v>21</v>
      </c>
      <c r="Q274" s="4">
        <v>6465</v>
      </c>
      <c r="R274" s="4">
        <v>32</v>
      </c>
      <c r="S274" s="4">
        <v>78</v>
      </c>
      <c r="T274" s="4">
        <v>235</v>
      </c>
      <c r="U274" s="4">
        <v>36940</v>
      </c>
      <c r="V274" s="4">
        <v>1151</v>
      </c>
      <c r="W274" s="4">
        <v>718</v>
      </c>
      <c r="X274" s="4">
        <v>1535</v>
      </c>
      <c r="Y274" s="4">
        <v>298</v>
      </c>
      <c r="Z274" s="4">
        <v>54</v>
      </c>
      <c r="AA274" s="4">
        <v>343</v>
      </c>
      <c r="AB274" s="4">
        <v>12643</v>
      </c>
      <c r="AC274" s="4">
        <v>22</v>
      </c>
      <c r="AD274" s="4">
        <v>191</v>
      </c>
      <c r="AE274" s="4">
        <v>34</v>
      </c>
      <c r="AF274" s="4">
        <v>63599</v>
      </c>
      <c r="AG274" s="4">
        <v>28</v>
      </c>
      <c r="AH274" s="4">
        <v>76</v>
      </c>
      <c r="AI274" s="4">
        <v>231</v>
      </c>
      <c r="AJ274" s="4">
        <v>369</v>
      </c>
      <c r="AK274" s="4">
        <v>161</v>
      </c>
      <c r="AL274" s="4">
        <v>54</v>
      </c>
      <c r="AM274" s="4">
        <v>123</v>
      </c>
      <c r="AN274" s="4">
        <v>515</v>
      </c>
      <c r="AO274" s="4">
        <v>31</v>
      </c>
      <c r="AP274" s="4">
        <v>79</v>
      </c>
      <c r="AQ274" s="4">
        <v>54</v>
      </c>
      <c r="AR274" s="4">
        <v>25</v>
      </c>
      <c r="AS274" s="4">
        <v>2</v>
      </c>
      <c r="AT274" s="4">
        <v>6</v>
      </c>
      <c r="AU274" s="4">
        <v>6</v>
      </c>
      <c r="AV274" s="4">
        <v>17</v>
      </c>
      <c r="AW274" s="4">
        <v>77</v>
      </c>
      <c r="AX274" s="4">
        <v>71</v>
      </c>
      <c r="AY274" s="4">
        <v>7</v>
      </c>
      <c r="AZ274" s="4">
        <v>20</v>
      </c>
      <c r="BA274" s="4">
        <v>18</v>
      </c>
      <c r="BB274" s="4">
        <v>20</v>
      </c>
      <c r="BC274" s="4">
        <v>19</v>
      </c>
      <c r="BD274" s="4">
        <v>45</v>
      </c>
      <c r="BE274" s="4">
        <v>14</v>
      </c>
      <c r="BF274" s="4">
        <v>99</v>
      </c>
      <c r="BG274" s="4">
        <v>26</v>
      </c>
      <c r="BH274" s="4">
        <v>126</v>
      </c>
      <c r="BI274" s="4">
        <v>135</v>
      </c>
      <c r="BJ274" s="4">
        <v>9</v>
      </c>
      <c r="BK274" s="4">
        <v>30</v>
      </c>
    </row>
    <row r="275" spans="1:63" s="7" customFormat="1" ht="9.9" customHeight="1" x14ac:dyDescent="0.2">
      <c r="B275" s="11" t="s">
        <v>18</v>
      </c>
      <c r="C275" s="8">
        <f t="shared" ref="C275:AH275" si="82">C274/ 176989</f>
        <v>1.6950205945002233E-4</v>
      </c>
      <c r="D275" s="8">
        <f t="shared" si="82"/>
        <v>6.5540796320675296E-4</v>
      </c>
      <c r="E275" s="8">
        <f t="shared" si="82"/>
        <v>1.243015102633497E-4</v>
      </c>
      <c r="F275" s="8">
        <f t="shared" si="82"/>
        <v>0.23964201165044155</v>
      </c>
      <c r="G275" s="8">
        <f t="shared" si="82"/>
        <v>4.9720604105339878E-4</v>
      </c>
      <c r="H275" s="8">
        <f t="shared" si="82"/>
        <v>4.4635542321839209E-4</v>
      </c>
      <c r="I275" s="8">
        <f t="shared" si="82"/>
        <v>1.3560164756001785E-4</v>
      </c>
      <c r="J275" s="8">
        <f t="shared" si="82"/>
        <v>2.2035267728502903E-4</v>
      </c>
      <c r="K275" s="8">
        <f t="shared" si="82"/>
        <v>6.7800823780008924E-5</v>
      </c>
      <c r="L275" s="8">
        <f t="shared" si="82"/>
        <v>3.3900411890004462E-5</v>
      </c>
      <c r="M275" s="8">
        <f t="shared" si="82"/>
        <v>7.3450892428342999E-4</v>
      </c>
      <c r="N275" s="8">
        <f t="shared" si="82"/>
        <v>3.9070224703230141E-2</v>
      </c>
      <c r="O275" s="8">
        <f t="shared" si="82"/>
        <v>5.7630700213007592E-4</v>
      </c>
      <c r="P275" s="8">
        <f t="shared" si="82"/>
        <v>1.1865144161501562E-4</v>
      </c>
      <c r="Q275" s="8">
        <f t="shared" si="82"/>
        <v>3.6527693811479807E-2</v>
      </c>
      <c r="R275" s="8">
        <f t="shared" si="82"/>
        <v>1.8080219674669048E-4</v>
      </c>
      <c r="S275" s="8">
        <f t="shared" si="82"/>
        <v>4.4070535457005805E-4</v>
      </c>
      <c r="T275" s="8">
        <f t="shared" si="82"/>
        <v>1.3277661323585082E-3</v>
      </c>
      <c r="U275" s="8">
        <f t="shared" si="82"/>
        <v>0.20871353586946081</v>
      </c>
      <c r="V275" s="8">
        <f t="shared" si="82"/>
        <v>6.5032290142325233E-3</v>
      </c>
      <c r="W275" s="8">
        <f t="shared" si="82"/>
        <v>4.0567492895038672E-3</v>
      </c>
      <c r="X275" s="8">
        <f t="shared" si="82"/>
        <v>8.6728553751928093E-3</v>
      </c>
      <c r="Y275" s="8">
        <f t="shared" si="82"/>
        <v>1.6837204572035551E-3</v>
      </c>
      <c r="Z275" s="8">
        <f t="shared" si="82"/>
        <v>3.0510370701004018E-4</v>
      </c>
      <c r="AA275" s="8">
        <f t="shared" si="82"/>
        <v>1.9379735463785886E-3</v>
      </c>
      <c r="AB275" s="8">
        <f t="shared" si="82"/>
        <v>7.1433817920887738E-2</v>
      </c>
      <c r="AC275" s="8">
        <f t="shared" si="82"/>
        <v>1.243015102633497E-4</v>
      </c>
      <c r="AD275" s="8">
        <f t="shared" si="82"/>
        <v>1.0791631118318087E-3</v>
      </c>
      <c r="AE275" s="8">
        <f t="shared" si="82"/>
        <v>1.9210233404335863E-4</v>
      </c>
      <c r="AF275" s="8">
        <f t="shared" si="82"/>
        <v>0.35933871596539896</v>
      </c>
      <c r="AG275" s="8">
        <f t="shared" si="82"/>
        <v>1.5820192215335415E-4</v>
      </c>
      <c r="AH275" s="8">
        <f t="shared" si="82"/>
        <v>4.2940521727338987E-4</v>
      </c>
      <c r="AI275" s="8">
        <f t="shared" ref="AI275:BK275" si="83">AI274/ 176989</f>
        <v>1.3051658577651719E-3</v>
      </c>
      <c r="AJ275" s="8">
        <f t="shared" si="83"/>
        <v>2.0848753312352744E-3</v>
      </c>
      <c r="AK275" s="8">
        <f t="shared" si="83"/>
        <v>9.0966105238178638E-4</v>
      </c>
      <c r="AL275" s="8">
        <f t="shared" si="83"/>
        <v>3.0510370701004018E-4</v>
      </c>
      <c r="AM275" s="8">
        <f t="shared" si="83"/>
        <v>6.9495844374509153E-4</v>
      </c>
      <c r="AN275" s="8">
        <f t="shared" si="83"/>
        <v>2.9097853538920496E-3</v>
      </c>
      <c r="AO275" s="8">
        <f t="shared" si="83"/>
        <v>1.7515212809835639E-4</v>
      </c>
      <c r="AP275" s="8">
        <f t="shared" si="83"/>
        <v>4.4635542321839209E-4</v>
      </c>
      <c r="AQ275" s="8">
        <f t="shared" si="83"/>
        <v>3.0510370701004018E-4</v>
      </c>
      <c r="AR275" s="8">
        <f t="shared" si="83"/>
        <v>1.4125171620835194E-4</v>
      </c>
      <c r="AS275" s="8">
        <f t="shared" si="83"/>
        <v>1.1300137296668155E-5</v>
      </c>
      <c r="AT275" s="8">
        <f t="shared" si="83"/>
        <v>3.3900411890004462E-5</v>
      </c>
      <c r="AU275" s="8">
        <f t="shared" si="83"/>
        <v>3.3900411890004462E-5</v>
      </c>
      <c r="AV275" s="8">
        <f t="shared" si="83"/>
        <v>9.6051167021679316E-5</v>
      </c>
      <c r="AW275" s="8">
        <f t="shared" si="83"/>
        <v>4.3505528592172396E-4</v>
      </c>
      <c r="AX275" s="8">
        <f t="shared" si="83"/>
        <v>4.0115487403171948E-4</v>
      </c>
      <c r="AY275" s="8">
        <f t="shared" si="83"/>
        <v>3.9550480538338538E-5</v>
      </c>
      <c r="AZ275" s="8">
        <f t="shared" si="83"/>
        <v>1.1300137296668154E-4</v>
      </c>
      <c r="BA275" s="8">
        <f t="shared" si="83"/>
        <v>1.0170123567001339E-4</v>
      </c>
      <c r="BB275" s="8">
        <f t="shared" si="83"/>
        <v>1.1300137296668154E-4</v>
      </c>
      <c r="BC275" s="8">
        <f t="shared" si="83"/>
        <v>1.0735130431834747E-4</v>
      </c>
      <c r="BD275" s="8">
        <f t="shared" si="83"/>
        <v>2.5425308917503348E-4</v>
      </c>
      <c r="BE275" s="8">
        <f t="shared" si="83"/>
        <v>7.9100961076677075E-5</v>
      </c>
      <c r="BF275" s="8">
        <f t="shared" si="83"/>
        <v>5.593567961850736E-4</v>
      </c>
      <c r="BG275" s="8">
        <f t="shared" si="83"/>
        <v>1.46901784856686E-4</v>
      </c>
      <c r="BH275" s="8">
        <f t="shared" si="83"/>
        <v>7.1190864969009374E-4</v>
      </c>
      <c r="BI275" s="8">
        <f t="shared" si="83"/>
        <v>7.6275926752510039E-4</v>
      </c>
      <c r="BJ275" s="8">
        <f t="shared" si="83"/>
        <v>5.0850617835006696E-5</v>
      </c>
      <c r="BK275" s="8">
        <f t="shared" si="83"/>
        <v>1.6950205945002233E-4</v>
      </c>
    </row>
    <row r="276" spans="1:63" s="1" customFormat="1" ht="5.0999999999999996" customHeight="1" x14ac:dyDescent="0.2">
      <c r="B276" s="12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 s="1" customFormat="1" ht="9.9" customHeight="1" x14ac:dyDescent="0.2">
      <c r="A277" s="3" t="s">
        <v>105</v>
      </c>
      <c r="B277" s="12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 s="1" customFormat="1" ht="9.9" customHeight="1" x14ac:dyDescent="0.2">
      <c r="B278" s="10" t="s">
        <v>91</v>
      </c>
      <c r="C278" s="4">
        <v>46</v>
      </c>
      <c r="D278" s="4">
        <v>200</v>
      </c>
      <c r="E278" s="4">
        <v>181</v>
      </c>
      <c r="F278" s="4">
        <v>28704</v>
      </c>
      <c r="G278" s="4">
        <v>89</v>
      </c>
      <c r="H278" s="4">
        <v>43</v>
      </c>
      <c r="I278" s="4">
        <v>34</v>
      </c>
      <c r="J278" s="4">
        <v>52</v>
      </c>
      <c r="K278" s="4">
        <v>5</v>
      </c>
      <c r="L278" s="4">
        <v>28</v>
      </c>
      <c r="M278" s="4">
        <v>33</v>
      </c>
      <c r="N278" s="4">
        <v>1664</v>
      </c>
      <c r="O278" s="4">
        <v>246</v>
      </c>
      <c r="P278" s="4">
        <v>13</v>
      </c>
      <c r="Q278" s="4">
        <v>2417</v>
      </c>
      <c r="R278" s="4">
        <v>35</v>
      </c>
      <c r="S278" s="4">
        <v>11</v>
      </c>
      <c r="T278" s="4">
        <v>1395</v>
      </c>
      <c r="U278" s="4">
        <v>16187</v>
      </c>
      <c r="V278" s="4">
        <v>148</v>
      </c>
      <c r="W278" s="4">
        <v>432</v>
      </c>
      <c r="X278" s="4">
        <v>2896</v>
      </c>
      <c r="Y278" s="4">
        <v>115</v>
      </c>
      <c r="Z278" s="4">
        <v>29</v>
      </c>
      <c r="AA278" s="4">
        <v>322</v>
      </c>
      <c r="AB278" s="4">
        <v>5433</v>
      </c>
      <c r="AC278" s="4">
        <v>9</v>
      </c>
      <c r="AD278" s="4">
        <v>122</v>
      </c>
      <c r="AE278" s="4">
        <v>38</v>
      </c>
      <c r="AF278" s="4">
        <v>11140</v>
      </c>
      <c r="AG278" s="4">
        <v>44</v>
      </c>
      <c r="AH278" s="4">
        <v>50</v>
      </c>
      <c r="AI278" s="4">
        <v>125</v>
      </c>
      <c r="AJ278" s="4">
        <v>467</v>
      </c>
      <c r="AK278" s="4">
        <v>112</v>
      </c>
      <c r="AL278" s="4">
        <v>32</v>
      </c>
      <c r="AM278" s="4">
        <v>69</v>
      </c>
      <c r="AN278" s="4">
        <v>789</v>
      </c>
      <c r="AO278" s="4">
        <v>20</v>
      </c>
      <c r="AP278" s="4">
        <v>42</v>
      </c>
      <c r="AQ278" s="4">
        <v>27</v>
      </c>
      <c r="AR278" s="4">
        <v>11</v>
      </c>
      <c r="AS278" s="4">
        <v>6</v>
      </c>
      <c r="AT278" s="4">
        <v>2</v>
      </c>
      <c r="AU278" s="4">
        <v>3</v>
      </c>
      <c r="AV278" s="4">
        <v>12</v>
      </c>
      <c r="AW278" s="4">
        <v>18</v>
      </c>
      <c r="AX278" s="4">
        <v>14</v>
      </c>
      <c r="AY278" s="4">
        <v>20</v>
      </c>
      <c r="AZ278" s="4">
        <v>16</v>
      </c>
      <c r="BA278" s="4">
        <v>13</v>
      </c>
      <c r="BB278" s="4">
        <v>32</v>
      </c>
      <c r="BC278" s="4">
        <v>17</v>
      </c>
      <c r="BD278" s="4">
        <v>21</v>
      </c>
      <c r="BE278" s="4">
        <v>28</v>
      </c>
      <c r="BF278" s="4">
        <v>119</v>
      </c>
      <c r="BG278" s="4">
        <v>92</v>
      </c>
      <c r="BH278" s="4">
        <v>469</v>
      </c>
      <c r="BI278" s="4">
        <v>425</v>
      </c>
      <c r="BJ278" s="4">
        <v>15</v>
      </c>
      <c r="BK278" s="4">
        <v>36</v>
      </c>
    </row>
    <row r="279" spans="1:63" s="1" customFormat="1" ht="9.9" customHeight="1" x14ac:dyDescent="0.2">
      <c r="A279" s="6" t="s">
        <v>17</v>
      </c>
      <c r="B279" s="10"/>
      <c r="C279" s="4">
        <v>46</v>
      </c>
      <c r="D279" s="4">
        <v>200</v>
      </c>
      <c r="E279" s="4">
        <v>181</v>
      </c>
      <c r="F279" s="4">
        <v>28704</v>
      </c>
      <c r="G279" s="4">
        <v>89</v>
      </c>
      <c r="H279" s="4">
        <v>43</v>
      </c>
      <c r="I279" s="4">
        <v>34</v>
      </c>
      <c r="J279" s="4">
        <v>52</v>
      </c>
      <c r="K279" s="4">
        <v>5</v>
      </c>
      <c r="L279" s="4">
        <v>28</v>
      </c>
      <c r="M279" s="4">
        <v>33</v>
      </c>
      <c r="N279" s="4">
        <v>1664</v>
      </c>
      <c r="O279" s="4">
        <v>246</v>
      </c>
      <c r="P279" s="4">
        <v>13</v>
      </c>
      <c r="Q279" s="4">
        <v>2417</v>
      </c>
      <c r="R279" s="4">
        <v>35</v>
      </c>
      <c r="S279" s="4">
        <v>11</v>
      </c>
      <c r="T279" s="4">
        <v>1395</v>
      </c>
      <c r="U279" s="4">
        <v>16187</v>
      </c>
      <c r="V279" s="4">
        <v>148</v>
      </c>
      <c r="W279" s="4">
        <v>432</v>
      </c>
      <c r="X279" s="4">
        <v>2896</v>
      </c>
      <c r="Y279" s="4">
        <v>115</v>
      </c>
      <c r="Z279" s="4">
        <v>29</v>
      </c>
      <c r="AA279" s="4">
        <v>322</v>
      </c>
      <c r="AB279" s="4">
        <v>5433</v>
      </c>
      <c r="AC279" s="4">
        <v>9</v>
      </c>
      <c r="AD279" s="4">
        <v>122</v>
      </c>
      <c r="AE279" s="4">
        <v>38</v>
      </c>
      <c r="AF279" s="4">
        <v>11140</v>
      </c>
      <c r="AG279" s="4">
        <v>44</v>
      </c>
      <c r="AH279" s="4">
        <v>50</v>
      </c>
      <c r="AI279" s="4">
        <v>125</v>
      </c>
      <c r="AJ279" s="4">
        <v>467</v>
      </c>
      <c r="AK279" s="4">
        <v>112</v>
      </c>
      <c r="AL279" s="4">
        <v>32</v>
      </c>
      <c r="AM279" s="4">
        <v>69</v>
      </c>
      <c r="AN279" s="4">
        <v>789</v>
      </c>
      <c r="AO279" s="4">
        <v>20</v>
      </c>
      <c r="AP279" s="4">
        <v>42</v>
      </c>
      <c r="AQ279" s="4">
        <v>27</v>
      </c>
      <c r="AR279" s="4">
        <v>11</v>
      </c>
      <c r="AS279" s="4">
        <v>6</v>
      </c>
      <c r="AT279" s="4">
        <v>2</v>
      </c>
      <c r="AU279" s="4">
        <v>3</v>
      </c>
      <c r="AV279" s="4">
        <v>12</v>
      </c>
      <c r="AW279" s="4">
        <v>18</v>
      </c>
      <c r="AX279" s="4">
        <v>14</v>
      </c>
      <c r="AY279" s="4">
        <v>20</v>
      </c>
      <c r="AZ279" s="4">
        <v>16</v>
      </c>
      <c r="BA279" s="4">
        <v>13</v>
      </c>
      <c r="BB279" s="4">
        <v>32</v>
      </c>
      <c r="BC279" s="4">
        <v>17</v>
      </c>
      <c r="BD279" s="4">
        <v>21</v>
      </c>
      <c r="BE279" s="4">
        <v>28</v>
      </c>
      <c r="BF279" s="4">
        <v>119</v>
      </c>
      <c r="BG279" s="4">
        <v>92</v>
      </c>
      <c r="BH279" s="4">
        <v>469</v>
      </c>
      <c r="BI279" s="4">
        <v>425</v>
      </c>
      <c r="BJ279" s="4">
        <v>15</v>
      </c>
      <c r="BK279" s="4">
        <v>36</v>
      </c>
    </row>
    <row r="280" spans="1:63" s="7" customFormat="1" ht="9.9" customHeight="1" x14ac:dyDescent="0.2">
      <c r="B280" s="11" t="s">
        <v>18</v>
      </c>
      <c r="C280" s="8">
        <f t="shared" ref="C280:AH280" si="84">C279/ 75213</f>
        <v>6.115963995585869E-4</v>
      </c>
      <c r="D280" s="8">
        <f t="shared" si="84"/>
        <v>2.6591147806895084E-3</v>
      </c>
      <c r="E280" s="8">
        <f t="shared" si="84"/>
        <v>2.4064988765240053E-3</v>
      </c>
      <c r="F280" s="8">
        <f t="shared" si="84"/>
        <v>0.38163615332455825</v>
      </c>
      <c r="G280" s="8">
        <f t="shared" si="84"/>
        <v>1.1833060774068312E-3</v>
      </c>
      <c r="H280" s="8">
        <f t="shared" si="84"/>
        <v>5.7170967784824433E-4</v>
      </c>
      <c r="I280" s="8">
        <f t="shared" si="84"/>
        <v>4.5204951271721644E-4</v>
      </c>
      <c r="J280" s="8">
        <f t="shared" si="84"/>
        <v>6.9136984297927216E-4</v>
      </c>
      <c r="K280" s="8">
        <f t="shared" si="84"/>
        <v>6.6477869517237706E-5</v>
      </c>
      <c r="L280" s="8">
        <f t="shared" si="84"/>
        <v>3.7227606929653118E-4</v>
      </c>
      <c r="M280" s="8">
        <f t="shared" si="84"/>
        <v>4.3875393881376892E-4</v>
      </c>
      <c r="N280" s="8">
        <f t="shared" si="84"/>
        <v>2.2123834975336709E-2</v>
      </c>
      <c r="O280" s="8">
        <f t="shared" si="84"/>
        <v>3.2707111802480955E-3</v>
      </c>
      <c r="P280" s="8">
        <f t="shared" si="84"/>
        <v>1.7284246074481804E-4</v>
      </c>
      <c r="Q280" s="8">
        <f t="shared" si="84"/>
        <v>3.2135402124632707E-2</v>
      </c>
      <c r="R280" s="8">
        <f t="shared" si="84"/>
        <v>4.6534508662066397E-4</v>
      </c>
      <c r="S280" s="8">
        <f t="shared" si="84"/>
        <v>1.4625131293792296E-4</v>
      </c>
      <c r="T280" s="8">
        <f t="shared" si="84"/>
        <v>1.8547325595309323E-2</v>
      </c>
      <c r="U280" s="8">
        <f t="shared" si="84"/>
        <v>0.21521545477510537</v>
      </c>
      <c r="V280" s="8">
        <f t="shared" si="84"/>
        <v>1.9677449377102363E-3</v>
      </c>
      <c r="W280" s="8">
        <f t="shared" si="84"/>
        <v>5.7436879262893386E-3</v>
      </c>
      <c r="X280" s="8">
        <f t="shared" si="84"/>
        <v>3.8503982024384084E-2</v>
      </c>
      <c r="Y280" s="8">
        <f t="shared" si="84"/>
        <v>1.5289909988964673E-3</v>
      </c>
      <c r="Z280" s="8">
        <f t="shared" si="84"/>
        <v>3.8557164319997871E-4</v>
      </c>
      <c r="AA280" s="8">
        <f t="shared" si="84"/>
        <v>4.2811747969101087E-3</v>
      </c>
      <c r="AB280" s="8">
        <f t="shared" si="84"/>
        <v>7.2234853017430503E-2</v>
      </c>
      <c r="AC280" s="8">
        <f t="shared" si="84"/>
        <v>1.1966016513102789E-4</v>
      </c>
      <c r="AD280" s="8">
        <f t="shared" si="84"/>
        <v>1.6220600162206002E-3</v>
      </c>
      <c r="AE280" s="8">
        <f t="shared" si="84"/>
        <v>5.052318083310066E-4</v>
      </c>
      <c r="AF280" s="8">
        <f t="shared" si="84"/>
        <v>0.14811269328440563</v>
      </c>
      <c r="AG280" s="8">
        <f t="shared" si="84"/>
        <v>5.8500525175169185E-4</v>
      </c>
      <c r="AH280" s="8">
        <f t="shared" si="84"/>
        <v>6.6477869517237711E-4</v>
      </c>
      <c r="AI280" s="8">
        <f t="shared" ref="AI280:BK280" si="85">AI279/ 75213</f>
        <v>1.6619467379309428E-3</v>
      </c>
      <c r="AJ280" s="8">
        <f t="shared" si="85"/>
        <v>6.2090330129100021E-3</v>
      </c>
      <c r="AK280" s="8">
        <f t="shared" si="85"/>
        <v>1.4891042771861247E-3</v>
      </c>
      <c r="AL280" s="8">
        <f t="shared" si="85"/>
        <v>4.2545836491032134E-4</v>
      </c>
      <c r="AM280" s="8">
        <f t="shared" si="85"/>
        <v>9.1739459933788041E-4</v>
      </c>
      <c r="AN280" s="8">
        <f t="shared" si="85"/>
        <v>1.0490207809820112E-2</v>
      </c>
      <c r="AO280" s="8">
        <f t="shared" si="85"/>
        <v>2.6591147806895082E-4</v>
      </c>
      <c r="AP280" s="8">
        <f t="shared" si="85"/>
        <v>5.584141039447968E-4</v>
      </c>
      <c r="AQ280" s="8">
        <f t="shared" si="85"/>
        <v>3.5898049539308366E-4</v>
      </c>
      <c r="AR280" s="8">
        <f t="shared" si="85"/>
        <v>1.4625131293792296E-4</v>
      </c>
      <c r="AS280" s="8">
        <f t="shared" si="85"/>
        <v>7.9773443420685258E-5</v>
      </c>
      <c r="AT280" s="8">
        <f t="shared" si="85"/>
        <v>2.6591147806895084E-5</v>
      </c>
      <c r="AU280" s="8">
        <f t="shared" si="85"/>
        <v>3.9886721710342629E-5</v>
      </c>
      <c r="AV280" s="8">
        <f t="shared" si="85"/>
        <v>1.5954688684137052E-4</v>
      </c>
      <c r="AW280" s="8">
        <f t="shared" si="85"/>
        <v>2.3932033026205577E-4</v>
      </c>
      <c r="AX280" s="8">
        <f t="shared" si="85"/>
        <v>1.8613803464826559E-4</v>
      </c>
      <c r="AY280" s="8">
        <f t="shared" si="85"/>
        <v>2.6591147806895082E-4</v>
      </c>
      <c r="AZ280" s="8">
        <f t="shared" si="85"/>
        <v>2.1272918245516067E-4</v>
      </c>
      <c r="BA280" s="8">
        <f t="shared" si="85"/>
        <v>1.7284246074481804E-4</v>
      </c>
      <c r="BB280" s="8">
        <f t="shared" si="85"/>
        <v>4.2545836491032134E-4</v>
      </c>
      <c r="BC280" s="8">
        <f t="shared" si="85"/>
        <v>2.2602475635860822E-4</v>
      </c>
      <c r="BD280" s="8">
        <f t="shared" si="85"/>
        <v>2.792070519723984E-4</v>
      </c>
      <c r="BE280" s="8">
        <f t="shared" si="85"/>
        <v>3.7227606929653118E-4</v>
      </c>
      <c r="BF280" s="8">
        <f t="shared" si="85"/>
        <v>1.5821732945102576E-3</v>
      </c>
      <c r="BG280" s="8">
        <f t="shared" si="85"/>
        <v>1.2231927991171738E-3</v>
      </c>
      <c r="BH280" s="8">
        <f t="shared" si="85"/>
        <v>6.2356241607168976E-3</v>
      </c>
      <c r="BI280" s="8">
        <f t="shared" si="85"/>
        <v>5.6506189089652057E-3</v>
      </c>
      <c r="BJ280" s="8">
        <f t="shared" si="85"/>
        <v>1.9943360855171314E-4</v>
      </c>
      <c r="BK280" s="8">
        <f t="shared" si="85"/>
        <v>4.7864066052411155E-4</v>
      </c>
    </row>
    <row r="281" spans="1:63" s="1" customFormat="1" ht="5.0999999999999996" customHeight="1" x14ac:dyDescent="0.2">
      <c r="B281" s="12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 s="1" customFormat="1" ht="9.9" customHeight="1" x14ac:dyDescent="0.2">
      <c r="A282" s="3" t="s">
        <v>106</v>
      </c>
      <c r="B282" s="12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 s="1" customFormat="1" ht="9.9" customHeight="1" x14ac:dyDescent="0.2">
      <c r="B283" s="10" t="s">
        <v>91</v>
      </c>
      <c r="C283" s="4">
        <v>102</v>
      </c>
      <c r="D283" s="4">
        <v>285</v>
      </c>
      <c r="E283" s="4">
        <v>382</v>
      </c>
      <c r="F283" s="4">
        <v>40890</v>
      </c>
      <c r="G283" s="4">
        <v>121</v>
      </c>
      <c r="H283" s="4">
        <v>75</v>
      </c>
      <c r="I283" s="4">
        <v>91</v>
      </c>
      <c r="J283" s="4">
        <v>159</v>
      </c>
      <c r="K283" s="4">
        <v>12</v>
      </c>
      <c r="L283" s="4">
        <v>35</v>
      </c>
      <c r="M283" s="4">
        <v>89</v>
      </c>
      <c r="N283" s="4">
        <v>5033</v>
      </c>
      <c r="O283" s="4">
        <v>166</v>
      </c>
      <c r="P283" s="4">
        <v>15</v>
      </c>
      <c r="Q283" s="4">
        <v>7008</v>
      </c>
      <c r="R283" s="4">
        <v>31</v>
      </c>
      <c r="S283" s="4">
        <v>31</v>
      </c>
      <c r="T283" s="4">
        <v>20</v>
      </c>
      <c r="U283" s="4">
        <v>45489</v>
      </c>
      <c r="V283" s="4">
        <v>304</v>
      </c>
      <c r="W283" s="4">
        <v>748</v>
      </c>
      <c r="X283" s="4">
        <v>2026</v>
      </c>
      <c r="Y283" s="4">
        <v>323</v>
      </c>
      <c r="Z283" s="4">
        <v>50</v>
      </c>
      <c r="AA283" s="4">
        <v>516</v>
      </c>
      <c r="AB283" s="4">
        <v>7282</v>
      </c>
      <c r="AC283" s="4">
        <v>17</v>
      </c>
      <c r="AD283" s="4">
        <v>141</v>
      </c>
      <c r="AE283" s="4">
        <v>37</v>
      </c>
      <c r="AF283" s="4">
        <v>31905</v>
      </c>
      <c r="AG283" s="4">
        <v>40</v>
      </c>
      <c r="AH283" s="4">
        <v>55</v>
      </c>
      <c r="AI283" s="4">
        <v>236</v>
      </c>
      <c r="AJ283" s="4">
        <v>624</v>
      </c>
      <c r="AK283" s="4">
        <v>135</v>
      </c>
      <c r="AL283" s="4">
        <v>59</v>
      </c>
      <c r="AM283" s="4">
        <v>120</v>
      </c>
      <c r="AN283" s="4">
        <v>742</v>
      </c>
      <c r="AO283" s="4">
        <v>25</v>
      </c>
      <c r="AP283" s="4">
        <v>38</v>
      </c>
      <c r="AQ283" s="4">
        <v>55</v>
      </c>
      <c r="AR283" s="4">
        <v>28</v>
      </c>
      <c r="AS283" s="4">
        <v>12</v>
      </c>
      <c r="AT283" s="4">
        <v>6</v>
      </c>
      <c r="AU283" s="4">
        <v>12</v>
      </c>
      <c r="AV283" s="4">
        <v>41</v>
      </c>
      <c r="AW283" s="4">
        <v>51</v>
      </c>
      <c r="AX283" s="4">
        <v>28</v>
      </c>
      <c r="AY283" s="4">
        <v>25</v>
      </c>
      <c r="AZ283" s="4">
        <v>30</v>
      </c>
      <c r="BA283" s="4">
        <v>7</v>
      </c>
      <c r="BB283" s="4">
        <v>32</v>
      </c>
      <c r="BC283" s="4">
        <v>17</v>
      </c>
      <c r="BD283" s="4">
        <v>42</v>
      </c>
      <c r="BE283" s="4">
        <v>19</v>
      </c>
      <c r="BF283" s="4">
        <v>255</v>
      </c>
      <c r="BG283" s="4">
        <v>136</v>
      </c>
      <c r="BH283" s="4">
        <v>317</v>
      </c>
      <c r="BI283" s="4">
        <v>639</v>
      </c>
      <c r="BJ283" s="4">
        <v>23</v>
      </c>
      <c r="BK283" s="4">
        <v>52</v>
      </c>
    </row>
    <row r="284" spans="1:63" s="1" customFormat="1" ht="9.9" customHeight="1" x14ac:dyDescent="0.2">
      <c r="A284" s="6" t="s">
        <v>17</v>
      </c>
      <c r="B284" s="10"/>
      <c r="C284" s="4">
        <v>102</v>
      </c>
      <c r="D284" s="4">
        <v>285</v>
      </c>
      <c r="E284" s="4">
        <v>382</v>
      </c>
      <c r="F284" s="4">
        <v>40890</v>
      </c>
      <c r="G284" s="4">
        <v>121</v>
      </c>
      <c r="H284" s="4">
        <v>75</v>
      </c>
      <c r="I284" s="4">
        <v>91</v>
      </c>
      <c r="J284" s="4">
        <v>159</v>
      </c>
      <c r="K284" s="4">
        <v>12</v>
      </c>
      <c r="L284" s="4">
        <v>35</v>
      </c>
      <c r="M284" s="4">
        <v>89</v>
      </c>
      <c r="N284" s="4">
        <v>5033</v>
      </c>
      <c r="O284" s="4">
        <v>166</v>
      </c>
      <c r="P284" s="4">
        <v>15</v>
      </c>
      <c r="Q284" s="4">
        <v>7008</v>
      </c>
      <c r="R284" s="4">
        <v>31</v>
      </c>
      <c r="S284" s="4">
        <v>31</v>
      </c>
      <c r="T284" s="4">
        <v>20</v>
      </c>
      <c r="U284" s="4">
        <v>45489</v>
      </c>
      <c r="V284" s="4">
        <v>304</v>
      </c>
      <c r="W284" s="4">
        <v>748</v>
      </c>
      <c r="X284" s="4">
        <v>2026</v>
      </c>
      <c r="Y284" s="4">
        <v>323</v>
      </c>
      <c r="Z284" s="4">
        <v>50</v>
      </c>
      <c r="AA284" s="4">
        <v>516</v>
      </c>
      <c r="AB284" s="4">
        <v>7282</v>
      </c>
      <c r="AC284" s="4">
        <v>17</v>
      </c>
      <c r="AD284" s="4">
        <v>141</v>
      </c>
      <c r="AE284" s="4">
        <v>37</v>
      </c>
      <c r="AF284" s="4">
        <v>31905</v>
      </c>
      <c r="AG284" s="4">
        <v>40</v>
      </c>
      <c r="AH284" s="4">
        <v>55</v>
      </c>
      <c r="AI284" s="4">
        <v>236</v>
      </c>
      <c r="AJ284" s="4">
        <v>624</v>
      </c>
      <c r="AK284" s="4">
        <v>135</v>
      </c>
      <c r="AL284" s="4">
        <v>59</v>
      </c>
      <c r="AM284" s="4">
        <v>120</v>
      </c>
      <c r="AN284" s="4">
        <v>742</v>
      </c>
      <c r="AO284" s="4">
        <v>25</v>
      </c>
      <c r="AP284" s="4">
        <v>38</v>
      </c>
      <c r="AQ284" s="4">
        <v>55</v>
      </c>
      <c r="AR284" s="4">
        <v>28</v>
      </c>
      <c r="AS284" s="4">
        <v>12</v>
      </c>
      <c r="AT284" s="4">
        <v>6</v>
      </c>
      <c r="AU284" s="4">
        <v>12</v>
      </c>
      <c r="AV284" s="4">
        <v>41</v>
      </c>
      <c r="AW284" s="4">
        <v>51</v>
      </c>
      <c r="AX284" s="4">
        <v>28</v>
      </c>
      <c r="AY284" s="4">
        <v>25</v>
      </c>
      <c r="AZ284" s="4">
        <v>30</v>
      </c>
      <c r="BA284" s="4">
        <v>7</v>
      </c>
      <c r="BB284" s="4">
        <v>32</v>
      </c>
      <c r="BC284" s="4">
        <v>17</v>
      </c>
      <c r="BD284" s="4">
        <v>42</v>
      </c>
      <c r="BE284" s="4">
        <v>19</v>
      </c>
      <c r="BF284" s="4">
        <v>255</v>
      </c>
      <c r="BG284" s="4">
        <v>136</v>
      </c>
      <c r="BH284" s="4">
        <v>317</v>
      </c>
      <c r="BI284" s="4">
        <v>639</v>
      </c>
      <c r="BJ284" s="4">
        <v>23</v>
      </c>
      <c r="BK284" s="4">
        <v>52</v>
      </c>
    </row>
    <row r="285" spans="1:63" s="7" customFormat="1" ht="9.9" customHeight="1" x14ac:dyDescent="0.2">
      <c r="B285" s="11" t="s">
        <v>18</v>
      </c>
      <c r="C285" s="8">
        <f t="shared" ref="C285:AH285" si="86">C284/ 147284</f>
        <v>6.9253958338991335E-4</v>
      </c>
      <c r="D285" s="8">
        <f t="shared" si="86"/>
        <v>1.9350370712365227E-3</v>
      </c>
      <c r="E285" s="8">
        <f t="shared" si="86"/>
        <v>2.5936286358328128E-3</v>
      </c>
      <c r="F285" s="8">
        <f t="shared" si="86"/>
        <v>0.27762689769425059</v>
      </c>
      <c r="G285" s="8">
        <f t="shared" si="86"/>
        <v>8.2154205480568156E-4</v>
      </c>
      <c r="H285" s="8">
        <f t="shared" si="86"/>
        <v>5.0922028190434807E-4</v>
      </c>
      <c r="I285" s="8">
        <f t="shared" si="86"/>
        <v>6.1785394204394233E-4</v>
      </c>
      <c r="J285" s="8">
        <f t="shared" si="86"/>
        <v>1.0795469976372179E-3</v>
      </c>
      <c r="K285" s="8">
        <f t="shared" si="86"/>
        <v>8.1475245104695697E-5</v>
      </c>
      <c r="L285" s="8">
        <f t="shared" si="86"/>
        <v>2.3763613155536244E-4</v>
      </c>
      <c r="M285" s="8">
        <f t="shared" si="86"/>
        <v>6.0427473452649304E-4</v>
      </c>
      <c r="N285" s="8">
        <f t="shared" si="86"/>
        <v>3.4172075717661114E-2</v>
      </c>
      <c r="O285" s="8">
        <f t="shared" si="86"/>
        <v>1.1270742239482903E-3</v>
      </c>
      <c r="P285" s="8">
        <f t="shared" si="86"/>
        <v>1.0184405638086961E-4</v>
      </c>
      <c r="Q285" s="8">
        <f t="shared" si="86"/>
        <v>4.7581543141142282E-2</v>
      </c>
      <c r="R285" s="8">
        <f t="shared" si="86"/>
        <v>2.1047771652046388E-4</v>
      </c>
      <c r="S285" s="8">
        <f t="shared" si="86"/>
        <v>2.1047771652046388E-4</v>
      </c>
      <c r="T285" s="8">
        <f t="shared" si="86"/>
        <v>1.3579207517449283E-4</v>
      </c>
      <c r="U285" s="8">
        <f t="shared" si="86"/>
        <v>0.3088522853806252</v>
      </c>
      <c r="V285" s="8">
        <f t="shared" si="86"/>
        <v>2.0640395426522909E-3</v>
      </c>
      <c r="W285" s="8">
        <f t="shared" si="86"/>
        <v>5.0786236115260312E-3</v>
      </c>
      <c r="X285" s="8">
        <f t="shared" si="86"/>
        <v>1.3755737215176122E-2</v>
      </c>
      <c r="Y285" s="8">
        <f t="shared" si="86"/>
        <v>2.1930420140680589E-3</v>
      </c>
      <c r="Z285" s="8">
        <f t="shared" si="86"/>
        <v>3.3948018793623203E-4</v>
      </c>
      <c r="AA285" s="8">
        <f t="shared" si="86"/>
        <v>3.5034355395019146E-3</v>
      </c>
      <c r="AB285" s="8">
        <f t="shared" si="86"/>
        <v>4.9441894571032832E-2</v>
      </c>
      <c r="AC285" s="8">
        <f t="shared" si="86"/>
        <v>1.154232638983189E-4</v>
      </c>
      <c r="AD285" s="8">
        <f t="shared" si="86"/>
        <v>9.5733412998017431E-4</v>
      </c>
      <c r="AE285" s="8">
        <f t="shared" si="86"/>
        <v>2.5121533907281171E-4</v>
      </c>
      <c r="AF285" s="8">
        <f t="shared" si="86"/>
        <v>0.21662230792210965</v>
      </c>
      <c r="AG285" s="8">
        <f t="shared" si="86"/>
        <v>2.7158415034898566E-4</v>
      </c>
      <c r="AH285" s="8">
        <f t="shared" si="86"/>
        <v>3.7342820672985527E-4</v>
      </c>
      <c r="AI285" s="8">
        <f t="shared" ref="AI285:BK285" si="87">AI284/ 147284</f>
        <v>1.6023464870590152E-3</v>
      </c>
      <c r="AJ285" s="8">
        <f t="shared" si="87"/>
        <v>4.2367127454441761E-3</v>
      </c>
      <c r="AK285" s="8">
        <f t="shared" si="87"/>
        <v>9.1659650742782653E-4</v>
      </c>
      <c r="AL285" s="8">
        <f t="shared" si="87"/>
        <v>4.0058662176475381E-4</v>
      </c>
      <c r="AM285" s="8">
        <f t="shared" si="87"/>
        <v>8.1475245104695691E-4</v>
      </c>
      <c r="AN285" s="8">
        <f t="shared" si="87"/>
        <v>5.0378859889736831E-3</v>
      </c>
      <c r="AO285" s="8">
        <f t="shared" si="87"/>
        <v>1.6974009396811601E-4</v>
      </c>
      <c r="AP285" s="8">
        <f t="shared" si="87"/>
        <v>2.5800494283153636E-4</v>
      </c>
      <c r="AQ285" s="8">
        <f t="shared" si="87"/>
        <v>3.7342820672985527E-4</v>
      </c>
      <c r="AR285" s="8">
        <f t="shared" si="87"/>
        <v>1.9010890524428993E-4</v>
      </c>
      <c r="AS285" s="8">
        <f t="shared" si="87"/>
        <v>8.1475245104695697E-5</v>
      </c>
      <c r="AT285" s="8">
        <f t="shared" si="87"/>
        <v>4.0737622552347848E-5</v>
      </c>
      <c r="AU285" s="8">
        <f t="shared" si="87"/>
        <v>8.1475245104695697E-5</v>
      </c>
      <c r="AV285" s="8">
        <f t="shared" si="87"/>
        <v>2.7837375410771025E-4</v>
      </c>
      <c r="AW285" s="8">
        <f t="shared" si="87"/>
        <v>3.4626979169495668E-4</v>
      </c>
      <c r="AX285" s="8">
        <f t="shared" si="87"/>
        <v>1.9010890524428993E-4</v>
      </c>
      <c r="AY285" s="8">
        <f t="shared" si="87"/>
        <v>1.6974009396811601E-4</v>
      </c>
      <c r="AZ285" s="8">
        <f t="shared" si="87"/>
        <v>2.0368811276173923E-4</v>
      </c>
      <c r="BA285" s="8">
        <f t="shared" si="87"/>
        <v>4.7527226311072483E-5</v>
      </c>
      <c r="BB285" s="8">
        <f t="shared" si="87"/>
        <v>2.172673202791885E-4</v>
      </c>
      <c r="BC285" s="8">
        <f t="shared" si="87"/>
        <v>1.154232638983189E-4</v>
      </c>
      <c r="BD285" s="8">
        <f t="shared" si="87"/>
        <v>2.851633578664349E-4</v>
      </c>
      <c r="BE285" s="8">
        <f t="shared" si="87"/>
        <v>1.2900247141576818E-4</v>
      </c>
      <c r="BF285" s="8">
        <f t="shared" si="87"/>
        <v>1.7313489584747834E-3</v>
      </c>
      <c r="BG285" s="8">
        <f t="shared" si="87"/>
        <v>9.2338611118655118E-4</v>
      </c>
      <c r="BH285" s="8">
        <f t="shared" si="87"/>
        <v>2.1523043915157112E-3</v>
      </c>
      <c r="BI285" s="8">
        <f t="shared" si="87"/>
        <v>4.3385568018250451E-3</v>
      </c>
      <c r="BJ285" s="8">
        <f t="shared" si="87"/>
        <v>1.5616088645066675E-4</v>
      </c>
      <c r="BK285" s="8">
        <f t="shared" si="87"/>
        <v>3.5305939545368133E-4</v>
      </c>
    </row>
    <row r="286" spans="1:63" s="1" customFormat="1" ht="5.0999999999999996" customHeight="1" x14ac:dyDescent="0.2">
      <c r="B286" s="12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 s="1" customFormat="1" ht="9.9" customHeight="1" x14ac:dyDescent="0.2">
      <c r="A287" s="3" t="s">
        <v>107</v>
      </c>
      <c r="B287" s="12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 s="1" customFormat="1" ht="9.9" customHeight="1" x14ac:dyDescent="0.2">
      <c r="B288" s="10" t="s">
        <v>92</v>
      </c>
      <c r="C288" s="4">
        <v>54</v>
      </c>
      <c r="D288" s="4">
        <v>116</v>
      </c>
      <c r="E288" s="4">
        <v>144</v>
      </c>
      <c r="F288" s="4">
        <v>23377</v>
      </c>
      <c r="G288" s="4">
        <v>145</v>
      </c>
      <c r="H288" s="4">
        <v>44</v>
      </c>
      <c r="I288" s="4">
        <v>51</v>
      </c>
      <c r="J288" s="4">
        <v>65</v>
      </c>
      <c r="K288" s="4">
        <v>14</v>
      </c>
      <c r="L288" s="4">
        <v>15</v>
      </c>
      <c r="M288" s="4">
        <v>39</v>
      </c>
      <c r="N288" s="4">
        <v>1301</v>
      </c>
      <c r="O288" s="4">
        <v>325</v>
      </c>
      <c r="P288" s="4">
        <v>17</v>
      </c>
      <c r="Q288" s="4">
        <v>2308</v>
      </c>
      <c r="R288" s="4">
        <v>10</v>
      </c>
      <c r="S288" s="4">
        <v>27</v>
      </c>
      <c r="T288" s="4">
        <v>25</v>
      </c>
      <c r="U288" s="4">
        <v>13252</v>
      </c>
      <c r="V288" s="4">
        <v>200</v>
      </c>
      <c r="W288" s="4">
        <v>752</v>
      </c>
      <c r="X288" s="4">
        <v>1675</v>
      </c>
      <c r="Y288" s="4">
        <v>196</v>
      </c>
      <c r="Z288" s="4">
        <v>48</v>
      </c>
      <c r="AA288" s="4">
        <v>109</v>
      </c>
      <c r="AB288" s="4">
        <v>13154</v>
      </c>
      <c r="AC288" s="4">
        <v>9</v>
      </c>
      <c r="AD288" s="4">
        <v>97</v>
      </c>
      <c r="AE288" s="4">
        <v>58</v>
      </c>
      <c r="AF288" s="4">
        <v>12062</v>
      </c>
      <c r="AG288" s="4">
        <v>23</v>
      </c>
      <c r="AH288" s="4">
        <v>45</v>
      </c>
      <c r="AI288" s="4">
        <v>129</v>
      </c>
      <c r="AJ288" s="4">
        <v>136</v>
      </c>
      <c r="AK288" s="4">
        <v>47</v>
      </c>
      <c r="AL288" s="4">
        <v>17</v>
      </c>
      <c r="AM288" s="4">
        <v>80</v>
      </c>
      <c r="AN288" s="4">
        <v>671</v>
      </c>
      <c r="AO288" s="4">
        <v>40</v>
      </c>
      <c r="AP288" s="4">
        <v>59</v>
      </c>
      <c r="AQ288" s="4">
        <v>27</v>
      </c>
      <c r="AR288" s="4">
        <v>22</v>
      </c>
      <c r="AS288" s="4">
        <v>2</v>
      </c>
      <c r="AT288" s="4">
        <v>2</v>
      </c>
      <c r="AU288" s="4">
        <v>4</v>
      </c>
      <c r="AV288" s="4">
        <v>22</v>
      </c>
      <c r="AW288" s="4">
        <v>32</v>
      </c>
      <c r="AX288" s="4">
        <v>11</v>
      </c>
      <c r="AY288" s="4">
        <v>11</v>
      </c>
      <c r="AZ288" s="4">
        <v>8</v>
      </c>
      <c r="BA288" s="4">
        <v>16</v>
      </c>
      <c r="BB288" s="4">
        <v>22</v>
      </c>
      <c r="BC288" s="4">
        <v>13</v>
      </c>
      <c r="BD288" s="4">
        <v>16</v>
      </c>
      <c r="BE288" s="4">
        <v>25</v>
      </c>
      <c r="BF288" s="4">
        <v>17</v>
      </c>
      <c r="BG288" s="4">
        <v>17</v>
      </c>
      <c r="BH288" s="4">
        <v>178</v>
      </c>
      <c r="BI288" s="4">
        <v>54</v>
      </c>
      <c r="BJ288" s="4">
        <v>5</v>
      </c>
      <c r="BK288" s="4">
        <v>64</v>
      </c>
    </row>
    <row r="289" spans="1:63" s="1" customFormat="1" ht="9.9" customHeight="1" x14ac:dyDescent="0.2">
      <c r="A289" s="6" t="s">
        <v>17</v>
      </c>
      <c r="B289" s="10"/>
      <c r="C289" s="4">
        <v>54</v>
      </c>
      <c r="D289" s="4">
        <v>116</v>
      </c>
      <c r="E289" s="4">
        <v>144</v>
      </c>
      <c r="F289" s="4">
        <v>23377</v>
      </c>
      <c r="G289" s="4">
        <v>145</v>
      </c>
      <c r="H289" s="4">
        <v>44</v>
      </c>
      <c r="I289" s="4">
        <v>51</v>
      </c>
      <c r="J289" s="4">
        <v>65</v>
      </c>
      <c r="K289" s="4">
        <v>14</v>
      </c>
      <c r="L289" s="4">
        <v>15</v>
      </c>
      <c r="M289" s="4">
        <v>39</v>
      </c>
      <c r="N289" s="4">
        <v>1301</v>
      </c>
      <c r="O289" s="4">
        <v>325</v>
      </c>
      <c r="P289" s="4">
        <v>17</v>
      </c>
      <c r="Q289" s="4">
        <v>2308</v>
      </c>
      <c r="R289" s="4">
        <v>10</v>
      </c>
      <c r="S289" s="4">
        <v>27</v>
      </c>
      <c r="T289" s="4">
        <v>25</v>
      </c>
      <c r="U289" s="4">
        <v>13252</v>
      </c>
      <c r="V289" s="4">
        <v>200</v>
      </c>
      <c r="W289" s="4">
        <v>752</v>
      </c>
      <c r="X289" s="4">
        <v>1675</v>
      </c>
      <c r="Y289" s="4">
        <v>196</v>
      </c>
      <c r="Z289" s="4">
        <v>48</v>
      </c>
      <c r="AA289" s="4">
        <v>109</v>
      </c>
      <c r="AB289" s="4">
        <v>13154</v>
      </c>
      <c r="AC289" s="4">
        <v>9</v>
      </c>
      <c r="AD289" s="4">
        <v>97</v>
      </c>
      <c r="AE289" s="4">
        <v>58</v>
      </c>
      <c r="AF289" s="4">
        <v>12062</v>
      </c>
      <c r="AG289" s="4">
        <v>23</v>
      </c>
      <c r="AH289" s="4">
        <v>45</v>
      </c>
      <c r="AI289" s="4">
        <v>129</v>
      </c>
      <c r="AJ289" s="4">
        <v>136</v>
      </c>
      <c r="AK289" s="4">
        <v>47</v>
      </c>
      <c r="AL289" s="4">
        <v>17</v>
      </c>
      <c r="AM289" s="4">
        <v>80</v>
      </c>
      <c r="AN289" s="4">
        <v>671</v>
      </c>
      <c r="AO289" s="4">
        <v>40</v>
      </c>
      <c r="AP289" s="4">
        <v>59</v>
      </c>
      <c r="AQ289" s="4">
        <v>27</v>
      </c>
      <c r="AR289" s="4">
        <v>22</v>
      </c>
      <c r="AS289" s="4">
        <v>2</v>
      </c>
      <c r="AT289" s="4">
        <v>2</v>
      </c>
      <c r="AU289" s="4">
        <v>4</v>
      </c>
      <c r="AV289" s="4">
        <v>22</v>
      </c>
      <c r="AW289" s="4">
        <v>32</v>
      </c>
      <c r="AX289" s="4">
        <v>11</v>
      </c>
      <c r="AY289" s="4">
        <v>11</v>
      </c>
      <c r="AZ289" s="4">
        <v>8</v>
      </c>
      <c r="BA289" s="4">
        <v>16</v>
      </c>
      <c r="BB289" s="4">
        <v>22</v>
      </c>
      <c r="BC289" s="4">
        <v>13</v>
      </c>
      <c r="BD289" s="4">
        <v>16</v>
      </c>
      <c r="BE289" s="4">
        <v>25</v>
      </c>
      <c r="BF289" s="4">
        <v>17</v>
      </c>
      <c r="BG289" s="4">
        <v>17</v>
      </c>
      <c r="BH289" s="4">
        <v>178</v>
      </c>
      <c r="BI289" s="4">
        <v>54</v>
      </c>
      <c r="BJ289" s="4">
        <v>5</v>
      </c>
      <c r="BK289" s="4">
        <v>64</v>
      </c>
    </row>
    <row r="290" spans="1:63" s="7" customFormat="1" ht="9.9" customHeight="1" x14ac:dyDescent="0.2">
      <c r="B290" s="11" t="s">
        <v>18</v>
      </c>
      <c r="C290" s="8">
        <f t="shared" ref="C290:AH290" si="88">C289/ 71761</f>
        <v>7.5249787489026069E-4</v>
      </c>
      <c r="D290" s="8">
        <f t="shared" si="88"/>
        <v>1.6164769164309304E-3</v>
      </c>
      <c r="E290" s="8">
        <f t="shared" si="88"/>
        <v>2.006660999707362E-3</v>
      </c>
      <c r="F290" s="8">
        <f t="shared" si="88"/>
        <v>0.32576190409832639</v>
      </c>
      <c r="G290" s="8">
        <f t="shared" si="88"/>
        <v>2.0205961455386631E-3</v>
      </c>
      <c r="H290" s="8">
        <f t="shared" si="88"/>
        <v>6.1314641657724944E-4</v>
      </c>
      <c r="I290" s="8">
        <f t="shared" si="88"/>
        <v>7.1069243739635738E-4</v>
      </c>
      <c r="J290" s="8">
        <f t="shared" si="88"/>
        <v>9.0578447903457305E-4</v>
      </c>
      <c r="K290" s="8">
        <f t="shared" si="88"/>
        <v>1.9509204163821575E-4</v>
      </c>
      <c r="L290" s="8">
        <f t="shared" si="88"/>
        <v>2.0902718746951686E-4</v>
      </c>
      <c r="M290" s="8">
        <f t="shared" si="88"/>
        <v>5.4347068742074381E-4</v>
      </c>
      <c r="N290" s="8">
        <f t="shared" si="88"/>
        <v>1.8129624726522763E-2</v>
      </c>
      <c r="O290" s="8">
        <f t="shared" si="88"/>
        <v>4.5289223951728652E-3</v>
      </c>
      <c r="P290" s="8">
        <f t="shared" si="88"/>
        <v>2.3689747913211912E-4</v>
      </c>
      <c r="Q290" s="8">
        <f t="shared" si="88"/>
        <v>3.2162316578642998E-2</v>
      </c>
      <c r="R290" s="8">
        <f t="shared" si="88"/>
        <v>1.3935145831301126E-4</v>
      </c>
      <c r="S290" s="8">
        <f t="shared" si="88"/>
        <v>3.7624893744513035E-4</v>
      </c>
      <c r="T290" s="8">
        <f t="shared" si="88"/>
        <v>3.4837864578252814E-4</v>
      </c>
      <c r="U290" s="8">
        <f t="shared" si="88"/>
        <v>0.18466855255640249</v>
      </c>
      <c r="V290" s="8">
        <f t="shared" si="88"/>
        <v>2.7870291662602251E-3</v>
      </c>
      <c r="W290" s="8">
        <f t="shared" si="88"/>
        <v>1.0479229665138446E-2</v>
      </c>
      <c r="X290" s="8">
        <f t="shared" si="88"/>
        <v>2.3341369267429385E-2</v>
      </c>
      <c r="Y290" s="8">
        <f t="shared" si="88"/>
        <v>2.7312885829350203E-3</v>
      </c>
      <c r="Z290" s="8">
        <f t="shared" si="88"/>
        <v>6.6888699990245396E-4</v>
      </c>
      <c r="AA290" s="8">
        <f t="shared" si="88"/>
        <v>1.5189308956118225E-3</v>
      </c>
      <c r="AB290" s="8">
        <f t="shared" si="88"/>
        <v>0.18330290826493501</v>
      </c>
      <c r="AC290" s="8">
        <f t="shared" si="88"/>
        <v>1.2541631248171012E-4</v>
      </c>
      <c r="AD290" s="8">
        <f t="shared" si="88"/>
        <v>1.351709145636209E-3</v>
      </c>
      <c r="AE290" s="8">
        <f t="shared" si="88"/>
        <v>8.0823845821546521E-4</v>
      </c>
      <c r="AF290" s="8">
        <f t="shared" si="88"/>
        <v>0.16808572901715416</v>
      </c>
      <c r="AG290" s="8">
        <f t="shared" si="88"/>
        <v>3.2050835411992588E-4</v>
      </c>
      <c r="AH290" s="8">
        <f t="shared" si="88"/>
        <v>6.2708156240855065E-4</v>
      </c>
      <c r="AI290" s="8">
        <f t="shared" ref="AI290:BK290" si="89">AI289/ 71761</f>
        <v>1.797633812237845E-3</v>
      </c>
      <c r="AJ290" s="8">
        <f t="shared" si="89"/>
        <v>1.8951798330569529E-3</v>
      </c>
      <c r="AK290" s="8">
        <f t="shared" si="89"/>
        <v>6.5495185407115286E-4</v>
      </c>
      <c r="AL290" s="8">
        <f t="shared" si="89"/>
        <v>2.3689747913211912E-4</v>
      </c>
      <c r="AM290" s="8">
        <f t="shared" si="89"/>
        <v>1.11481166650409E-3</v>
      </c>
      <c r="AN290" s="8">
        <f t="shared" si="89"/>
        <v>9.3504828528030541E-3</v>
      </c>
      <c r="AO290" s="8">
        <f t="shared" si="89"/>
        <v>5.5740583325204502E-4</v>
      </c>
      <c r="AP290" s="8">
        <f t="shared" si="89"/>
        <v>8.2217360404676632E-4</v>
      </c>
      <c r="AQ290" s="8">
        <f t="shared" si="89"/>
        <v>3.7624893744513035E-4</v>
      </c>
      <c r="AR290" s="8">
        <f t="shared" si="89"/>
        <v>3.0657320828862472E-4</v>
      </c>
      <c r="AS290" s="8">
        <f t="shared" si="89"/>
        <v>2.7870291662602248E-5</v>
      </c>
      <c r="AT290" s="8">
        <f t="shared" si="89"/>
        <v>2.7870291662602248E-5</v>
      </c>
      <c r="AU290" s="8">
        <f t="shared" si="89"/>
        <v>5.5740583325204497E-5</v>
      </c>
      <c r="AV290" s="8">
        <f t="shared" si="89"/>
        <v>3.0657320828862472E-4</v>
      </c>
      <c r="AW290" s="8">
        <f t="shared" si="89"/>
        <v>4.4592466660163597E-4</v>
      </c>
      <c r="AX290" s="8">
        <f t="shared" si="89"/>
        <v>1.5328660414431236E-4</v>
      </c>
      <c r="AY290" s="8">
        <f t="shared" si="89"/>
        <v>1.5328660414431236E-4</v>
      </c>
      <c r="AZ290" s="8">
        <f t="shared" si="89"/>
        <v>1.1148116665040899E-4</v>
      </c>
      <c r="BA290" s="8">
        <f t="shared" si="89"/>
        <v>2.2296233330081799E-4</v>
      </c>
      <c r="BB290" s="8">
        <f t="shared" si="89"/>
        <v>3.0657320828862472E-4</v>
      </c>
      <c r="BC290" s="8">
        <f t="shared" si="89"/>
        <v>1.8115689580691462E-4</v>
      </c>
      <c r="BD290" s="8">
        <f t="shared" si="89"/>
        <v>2.2296233330081799E-4</v>
      </c>
      <c r="BE290" s="8">
        <f t="shared" si="89"/>
        <v>3.4837864578252814E-4</v>
      </c>
      <c r="BF290" s="8">
        <f t="shared" si="89"/>
        <v>2.3689747913211912E-4</v>
      </c>
      <c r="BG290" s="8">
        <f t="shared" si="89"/>
        <v>2.3689747913211912E-4</v>
      </c>
      <c r="BH290" s="8">
        <f t="shared" si="89"/>
        <v>2.4804559579716004E-3</v>
      </c>
      <c r="BI290" s="8">
        <f t="shared" si="89"/>
        <v>7.5249787489026069E-4</v>
      </c>
      <c r="BJ290" s="8">
        <f t="shared" si="89"/>
        <v>6.9675729156505628E-5</v>
      </c>
      <c r="BK290" s="8">
        <f t="shared" si="89"/>
        <v>8.9184933320327195E-4</v>
      </c>
    </row>
    <row r="291" spans="1:63" s="1" customFormat="1" ht="5.0999999999999996" customHeight="1" x14ac:dyDescent="0.2">
      <c r="B291" s="12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 s="1" customFormat="1" ht="9.9" customHeight="1" x14ac:dyDescent="0.2">
      <c r="A292" s="3" t="s">
        <v>108</v>
      </c>
      <c r="B292" s="12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 s="1" customFormat="1" ht="9.9" customHeight="1" x14ac:dyDescent="0.2">
      <c r="B293" s="10" t="s">
        <v>91</v>
      </c>
      <c r="C293" s="4">
        <v>177</v>
      </c>
      <c r="D293" s="4">
        <v>568</v>
      </c>
      <c r="E293" s="4">
        <v>613</v>
      </c>
      <c r="F293" s="4">
        <v>31198</v>
      </c>
      <c r="G293" s="4">
        <v>108</v>
      </c>
      <c r="H293" s="4">
        <v>64</v>
      </c>
      <c r="I293" s="4">
        <v>45</v>
      </c>
      <c r="J293" s="4">
        <v>220</v>
      </c>
      <c r="K293" s="4">
        <v>8</v>
      </c>
      <c r="L293" s="4">
        <v>28</v>
      </c>
      <c r="M293" s="4">
        <v>82</v>
      </c>
      <c r="N293" s="4">
        <v>4023</v>
      </c>
      <c r="O293" s="4">
        <v>211</v>
      </c>
      <c r="P293" s="4">
        <v>13</v>
      </c>
      <c r="Q293" s="4">
        <v>4462</v>
      </c>
      <c r="R293" s="4">
        <v>83</v>
      </c>
      <c r="S293" s="4">
        <v>27</v>
      </c>
      <c r="T293" s="4">
        <v>27</v>
      </c>
      <c r="U293" s="4">
        <v>27252</v>
      </c>
      <c r="V293" s="4">
        <v>187</v>
      </c>
      <c r="W293" s="4">
        <v>578</v>
      </c>
      <c r="X293" s="4">
        <v>2516</v>
      </c>
      <c r="Y293" s="4">
        <v>211</v>
      </c>
      <c r="Z293" s="4">
        <v>42</v>
      </c>
      <c r="AA293" s="4">
        <v>776</v>
      </c>
      <c r="AB293" s="4">
        <v>6013</v>
      </c>
      <c r="AC293" s="4">
        <v>32</v>
      </c>
      <c r="AD293" s="4">
        <v>170</v>
      </c>
      <c r="AE293" s="4">
        <v>28</v>
      </c>
      <c r="AF293" s="4">
        <v>28431</v>
      </c>
      <c r="AG293" s="4">
        <v>26</v>
      </c>
      <c r="AH293" s="4">
        <v>53</v>
      </c>
      <c r="AI293" s="4">
        <v>184</v>
      </c>
      <c r="AJ293" s="4">
        <v>900</v>
      </c>
      <c r="AK293" s="4">
        <v>257</v>
      </c>
      <c r="AL293" s="4">
        <v>58</v>
      </c>
      <c r="AM293" s="4">
        <v>99</v>
      </c>
      <c r="AN293" s="4">
        <v>623</v>
      </c>
      <c r="AO293" s="4">
        <v>31</v>
      </c>
      <c r="AP293" s="4">
        <v>36</v>
      </c>
      <c r="AQ293" s="4">
        <v>52</v>
      </c>
      <c r="AR293" s="4">
        <v>10</v>
      </c>
      <c r="AS293" s="4">
        <v>3</v>
      </c>
      <c r="AT293" s="4">
        <v>4</v>
      </c>
      <c r="AU293" s="4">
        <v>5</v>
      </c>
      <c r="AV293" s="4">
        <v>41</v>
      </c>
      <c r="AW293" s="4">
        <v>26</v>
      </c>
      <c r="AX293" s="4">
        <v>31</v>
      </c>
      <c r="AY293" s="4">
        <v>17</v>
      </c>
      <c r="AZ293" s="4">
        <v>22</v>
      </c>
      <c r="BA293" s="4">
        <v>11</v>
      </c>
      <c r="BB293" s="4">
        <v>23</v>
      </c>
      <c r="BC293" s="4">
        <v>16</v>
      </c>
      <c r="BD293" s="4">
        <v>11</v>
      </c>
      <c r="BE293" s="4">
        <v>23</v>
      </c>
      <c r="BF293" s="4">
        <v>441</v>
      </c>
      <c r="BG293" s="4">
        <v>189</v>
      </c>
      <c r="BH293" s="4">
        <v>35</v>
      </c>
      <c r="BI293" s="4">
        <v>30</v>
      </c>
      <c r="BJ293" s="4">
        <v>23</v>
      </c>
      <c r="BK293" s="4">
        <v>53</v>
      </c>
    </row>
    <row r="294" spans="1:63" s="1" customFormat="1" ht="9.9" customHeight="1" x14ac:dyDescent="0.2">
      <c r="B294" s="10" t="s">
        <v>100</v>
      </c>
      <c r="C294" s="4">
        <v>0</v>
      </c>
      <c r="D294" s="4">
        <v>0</v>
      </c>
      <c r="E294" s="4">
        <v>0</v>
      </c>
      <c r="F294" s="4">
        <v>147</v>
      </c>
      <c r="G294" s="4">
        <v>0</v>
      </c>
      <c r="H294" s="4">
        <v>1</v>
      </c>
      <c r="I294" s="4">
        <v>1</v>
      </c>
      <c r="J294" s="4">
        <v>1</v>
      </c>
      <c r="K294" s="4">
        <v>0</v>
      </c>
      <c r="L294" s="4">
        <v>0</v>
      </c>
      <c r="M294" s="4">
        <v>0</v>
      </c>
      <c r="N294" s="4">
        <v>17</v>
      </c>
      <c r="O294" s="4">
        <v>0</v>
      </c>
      <c r="P294" s="4">
        <v>0</v>
      </c>
      <c r="Q294" s="4">
        <v>15</v>
      </c>
      <c r="R294" s="4">
        <v>0</v>
      </c>
      <c r="S294" s="4">
        <v>0</v>
      </c>
      <c r="T294" s="4">
        <v>0</v>
      </c>
      <c r="U294" s="4">
        <v>148</v>
      </c>
      <c r="V294" s="4">
        <v>0</v>
      </c>
      <c r="W294" s="4">
        <v>3</v>
      </c>
      <c r="X294" s="4">
        <v>4</v>
      </c>
      <c r="Y294" s="4">
        <v>1</v>
      </c>
      <c r="Z294" s="4">
        <v>0</v>
      </c>
      <c r="AA294" s="4">
        <v>0</v>
      </c>
      <c r="AB294" s="4">
        <v>29</v>
      </c>
      <c r="AC294" s="4">
        <v>0</v>
      </c>
      <c r="AD294" s="4">
        <v>2</v>
      </c>
      <c r="AE294" s="4">
        <v>0</v>
      </c>
      <c r="AF294" s="4">
        <v>304</v>
      </c>
      <c r="AG294" s="4">
        <v>0</v>
      </c>
      <c r="AH294" s="4">
        <v>0</v>
      </c>
      <c r="AI294" s="4">
        <v>1</v>
      </c>
      <c r="AJ294" s="4">
        <v>0</v>
      </c>
      <c r="AK294" s="4">
        <v>0</v>
      </c>
      <c r="AL294" s="4">
        <v>0</v>
      </c>
      <c r="AM294" s="4">
        <v>0</v>
      </c>
      <c r="AN294" s="4">
        <v>0</v>
      </c>
      <c r="AO294" s="4">
        <v>1</v>
      </c>
      <c r="AP294" s="4">
        <v>0</v>
      </c>
      <c r="AQ294" s="4">
        <v>0</v>
      </c>
      <c r="AR294" s="4">
        <v>0</v>
      </c>
      <c r="AS294" s="4">
        <v>0</v>
      </c>
      <c r="AT294" s="4">
        <v>0</v>
      </c>
      <c r="AU294" s="4">
        <v>0</v>
      </c>
      <c r="AV294" s="4">
        <v>0</v>
      </c>
      <c r="AW294" s="4">
        <v>0</v>
      </c>
      <c r="AX294" s="4">
        <v>0</v>
      </c>
      <c r="AY294" s="4">
        <v>0</v>
      </c>
      <c r="AZ294" s="4">
        <v>0</v>
      </c>
      <c r="BA294" s="4">
        <v>0</v>
      </c>
      <c r="BB294" s="4">
        <v>0</v>
      </c>
      <c r="BC294" s="4">
        <v>0</v>
      </c>
      <c r="BD294" s="4">
        <v>0</v>
      </c>
      <c r="BE294" s="4">
        <v>0</v>
      </c>
      <c r="BF294" s="4">
        <v>1</v>
      </c>
      <c r="BG294" s="4">
        <v>0</v>
      </c>
      <c r="BH294" s="4">
        <v>0</v>
      </c>
      <c r="BI294" s="4">
        <v>0</v>
      </c>
      <c r="BJ294" s="4">
        <v>0</v>
      </c>
      <c r="BK294" s="4">
        <v>0</v>
      </c>
    </row>
    <row r="295" spans="1:63" s="1" customFormat="1" ht="9.9" customHeight="1" x14ac:dyDescent="0.2">
      <c r="A295" s="6" t="s">
        <v>17</v>
      </c>
      <c r="B295" s="10"/>
      <c r="C295" s="4">
        <v>177</v>
      </c>
      <c r="D295" s="4">
        <v>568</v>
      </c>
      <c r="E295" s="4">
        <v>613</v>
      </c>
      <c r="F295" s="4">
        <v>31345</v>
      </c>
      <c r="G295" s="4">
        <v>108</v>
      </c>
      <c r="H295" s="4">
        <v>65</v>
      </c>
      <c r="I295" s="4">
        <v>46</v>
      </c>
      <c r="J295" s="4">
        <v>221</v>
      </c>
      <c r="K295" s="4">
        <v>8</v>
      </c>
      <c r="L295" s="4">
        <v>28</v>
      </c>
      <c r="M295" s="4">
        <v>82</v>
      </c>
      <c r="N295" s="4">
        <v>4040</v>
      </c>
      <c r="O295" s="4">
        <v>211</v>
      </c>
      <c r="P295" s="4">
        <v>13</v>
      </c>
      <c r="Q295" s="4">
        <v>4477</v>
      </c>
      <c r="R295" s="4">
        <v>83</v>
      </c>
      <c r="S295" s="4">
        <v>27</v>
      </c>
      <c r="T295" s="4">
        <v>27</v>
      </c>
      <c r="U295" s="4">
        <v>27400</v>
      </c>
      <c r="V295" s="4">
        <v>187</v>
      </c>
      <c r="W295" s="4">
        <v>581</v>
      </c>
      <c r="X295" s="4">
        <v>2520</v>
      </c>
      <c r="Y295" s="4">
        <v>212</v>
      </c>
      <c r="Z295" s="4">
        <v>42</v>
      </c>
      <c r="AA295" s="4">
        <v>776</v>
      </c>
      <c r="AB295" s="4">
        <v>6042</v>
      </c>
      <c r="AC295" s="4">
        <v>32</v>
      </c>
      <c r="AD295" s="4">
        <v>172</v>
      </c>
      <c r="AE295" s="4">
        <v>28</v>
      </c>
      <c r="AF295" s="4">
        <v>28735</v>
      </c>
      <c r="AG295" s="4">
        <v>26</v>
      </c>
      <c r="AH295" s="4">
        <v>53</v>
      </c>
      <c r="AI295" s="4">
        <v>185</v>
      </c>
      <c r="AJ295" s="4">
        <v>900</v>
      </c>
      <c r="AK295" s="4">
        <v>257</v>
      </c>
      <c r="AL295" s="4">
        <v>58</v>
      </c>
      <c r="AM295" s="4">
        <v>99</v>
      </c>
      <c r="AN295" s="4">
        <v>623</v>
      </c>
      <c r="AO295" s="4">
        <v>32</v>
      </c>
      <c r="AP295" s="4">
        <v>36</v>
      </c>
      <c r="AQ295" s="4">
        <v>52</v>
      </c>
      <c r="AR295" s="4">
        <v>10</v>
      </c>
      <c r="AS295" s="4">
        <v>3</v>
      </c>
      <c r="AT295" s="4">
        <v>4</v>
      </c>
      <c r="AU295" s="4">
        <v>5</v>
      </c>
      <c r="AV295" s="4">
        <v>41</v>
      </c>
      <c r="AW295" s="4">
        <v>26</v>
      </c>
      <c r="AX295" s="4">
        <v>31</v>
      </c>
      <c r="AY295" s="4">
        <v>17</v>
      </c>
      <c r="AZ295" s="4">
        <v>22</v>
      </c>
      <c r="BA295" s="4">
        <v>11</v>
      </c>
      <c r="BB295" s="4">
        <v>23</v>
      </c>
      <c r="BC295" s="4">
        <v>16</v>
      </c>
      <c r="BD295" s="4">
        <v>11</v>
      </c>
      <c r="BE295" s="4">
        <v>23</v>
      </c>
      <c r="BF295" s="4">
        <v>442</v>
      </c>
      <c r="BG295" s="4">
        <v>189</v>
      </c>
      <c r="BH295" s="4">
        <v>35</v>
      </c>
      <c r="BI295" s="4">
        <v>30</v>
      </c>
      <c r="BJ295" s="4">
        <v>23</v>
      </c>
      <c r="BK295" s="4">
        <v>53</v>
      </c>
    </row>
    <row r="296" spans="1:63" s="7" customFormat="1" ht="9.9" customHeight="1" x14ac:dyDescent="0.2">
      <c r="B296" s="11" t="s">
        <v>18</v>
      </c>
      <c r="C296" s="8">
        <f t="shared" ref="C296:AH296" si="90">C295/ 112202</f>
        <v>1.5775119873086042E-3</v>
      </c>
      <c r="D296" s="8">
        <f t="shared" si="90"/>
        <v>5.0622983547530349E-3</v>
      </c>
      <c r="E296" s="8">
        <f t="shared" si="90"/>
        <v>5.4633607244077642E-3</v>
      </c>
      <c r="F296" s="8">
        <f t="shared" si="90"/>
        <v>0.27936222170727792</v>
      </c>
      <c r="G296" s="8">
        <f t="shared" si="90"/>
        <v>9.6254968717135166E-4</v>
      </c>
      <c r="H296" s="8">
        <f t="shared" si="90"/>
        <v>5.793123117234987E-4</v>
      </c>
      <c r="I296" s="8">
        <f t="shared" si="90"/>
        <v>4.0997486675816829E-4</v>
      </c>
      <c r="J296" s="8">
        <f t="shared" si="90"/>
        <v>1.9696618598598957E-3</v>
      </c>
      <c r="K296" s="8">
        <f t="shared" si="90"/>
        <v>7.1299976827507536E-5</v>
      </c>
      <c r="L296" s="8">
        <f t="shared" si="90"/>
        <v>2.4954991889627635E-4</v>
      </c>
      <c r="M296" s="8">
        <f t="shared" si="90"/>
        <v>7.3082476248195218E-4</v>
      </c>
      <c r="N296" s="8">
        <f t="shared" si="90"/>
        <v>3.6006488297891305E-2</v>
      </c>
      <c r="O296" s="8">
        <f t="shared" si="90"/>
        <v>1.8805368888255112E-3</v>
      </c>
      <c r="P296" s="8">
        <f t="shared" si="90"/>
        <v>1.1586246234469974E-4</v>
      </c>
      <c r="Q296" s="8">
        <f t="shared" si="90"/>
        <v>3.9901249532093903E-2</v>
      </c>
      <c r="R296" s="8">
        <f t="shared" si="90"/>
        <v>7.3973725958539059E-4</v>
      </c>
      <c r="S296" s="8">
        <f t="shared" si="90"/>
        <v>2.4063742179283791E-4</v>
      </c>
      <c r="T296" s="8">
        <f t="shared" si="90"/>
        <v>2.4063742179283791E-4</v>
      </c>
      <c r="U296" s="8">
        <f t="shared" si="90"/>
        <v>0.2442024206342133</v>
      </c>
      <c r="V296" s="8">
        <f t="shared" si="90"/>
        <v>1.6666369583429885E-3</v>
      </c>
      <c r="W296" s="8">
        <f t="shared" si="90"/>
        <v>5.1781608170977343E-3</v>
      </c>
      <c r="X296" s="8">
        <f t="shared" si="90"/>
        <v>2.2459492700664871E-2</v>
      </c>
      <c r="Y296" s="8">
        <f t="shared" si="90"/>
        <v>1.8894493859289497E-3</v>
      </c>
      <c r="Z296" s="8">
        <f t="shared" si="90"/>
        <v>3.7432487834441455E-4</v>
      </c>
      <c r="AA296" s="8">
        <f t="shared" si="90"/>
        <v>6.9160977522682307E-3</v>
      </c>
      <c r="AB296" s="8">
        <f t="shared" si="90"/>
        <v>5.3849307498975062E-2</v>
      </c>
      <c r="AC296" s="8">
        <f t="shared" si="90"/>
        <v>2.8519990731003014E-4</v>
      </c>
      <c r="AD296" s="8">
        <f t="shared" si="90"/>
        <v>1.5329495017914118E-3</v>
      </c>
      <c r="AE296" s="8">
        <f t="shared" si="90"/>
        <v>2.4954991889627635E-4</v>
      </c>
      <c r="AF296" s="8">
        <f t="shared" si="90"/>
        <v>0.25610060426730363</v>
      </c>
      <c r="AG296" s="8">
        <f t="shared" si="90"/>
        <v>2.3172492468939948E-4</v>
      </c>
      <c r="AH296" s="8">
        <f t="shared" si="90"/>
        <v>4.7236234648223742E-4</v>
      </c>
      <c r="AI296" s="8">
        <f t="shared" ref="AI296:BK296" si="91">AI295/ 112202</f>
        <v>1.6488119641361117E-3</v>
      </c>
      <c r="AJ296" s="8">
        <f t="shared" si="91"/>
        <v>8.0212473930945973E-3</v>
      </c>
      <c r="AK296" s="8">
        <f t="shared" si="91"/>
        <v>2.2905117555836792E-3</v>
      </c>
      <c r="AL296" s="8">
        <f t="shared" si="91"/>
        <v>5.1692483199942962E-4</v>
      </c>
      <c r="AM296" s="8">
        <f t="shared" si="91"/>
        <v>8.8233721324040566E-4</v>
      </c>
      <c r="AN296" s="8">
        <f t="shared" si="91"/>
        <v>5.5524856954421494E-3</v>
      </c>
      <c r="AO296" s="8">
        <f t="shared" si="91"/>
        <v>2.8519990731003014E-4</v>
      </c>
      <c r="AP296" s="8">
        <f t="shared" si="91"/>
        <v>3.2084989572378389E-4</v>
      </c>
      <c r="AQ296" s="8">
        <f t="shared" si="91"/>
        <v>4.6344984937879896E-4</v>
      </c>
      <c r="AR296" s="8">
        <f t="shared" si="91"/>
        <v>8.912497103438442E-5</v>
      </c>
      <c r="AS296" s="8">
        <f t="shared" si="91"/>
        <v>2.6737491310315323E-5</v>
      </c>
      <c r="AT296" s="8">
        <f t="shared" si="91"/>
        <v>3.5649988413753768E-5</v>
      </c>
      <c r="AU296" s="8">
        <f t="shared" si="91"/>
        <v>4.456248551719221E-5</v>
      </c>
      <c r="AV296" s="8">
        <f t="shared" si="91"/>
        <v>3.6541238124097609E-4</v>
      </c>
      <c r="AW296" s="8">
        <f t="shared" si="91"/>
        <v>2.3172492468939948E-4</v>
      </c>
      <c r="AX296" s="8">
        <f t="shared" si="91"/>
        <v>2.7628741020659168E-4</v>
      </c>
      <c r="AY296" s="8">
        <f t="shared" si="91"/>
        <v>1.5151245075845351E-4</v>
      </c>
      <c r="AZ296" s="8">
        <f t="shared" si="91"/>
        <v>1.9607493627564571E-4</v>
      </c>
      <c r="BA296" s="8">
        <f t="shared" si="91"/>
        <v>9.8037468137822855E-5</v>
      </c>
      <c r="BB296" s="8">
        <f t="shared" si="91"/>
        <v>2.0498743337908415E-4</v>
      </c>
      <c r="BC296" s="8">
        <f t="shared" si="91"/>
        <v>1.4259995365501507E-4</v>
      </c>
      <c r="BD296" s="8">
        <f t="shared" si="91"/>
        <v>9.8037468137822855E-5</v>
      </c>
      <c r="BE296" s="8">
        <f t="shared" si="91"/>
        <v>2.0498743337908415E-4</v>
      </c>
      <c r="BF296" s="8">
        <f t="shared" si="91"/>
        <v>3.9393237197197914E-3</v>
      </c>
      <c r="BG296" s="8">
        <f t="shared" si="91"/>
        <v>1.6844619525498653E-3</v>
      </c>
      <c r="BH296" s="8">
        <f t="shared" si="91"/>
        <v>3.1193739862034542E-4</v>
      </c>
      <c r="BI296" s="8">
        <f t="shared" si="91"/>
        <v>2.6737491310315322E-4</v>
      </c>
      <c r="BJ296" s="8">
        <f t="shared" si="91"/>
        <v>2.0498743337908415E-4</v>
      </c>
      <c r="BK296" s="8">
        <f t="shared" si="91"/>
        <v>4.7236234648223742E-4</v>
      </c>
    </row>
    <row r="297" spans="1:63" s="1" customFormat="1" ht="5.0999999999999996" customHeight="1" x14ac:dyDescent="0.2">
      <c r="B297" s="12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 s="1" customFormat="1" ht="9.9" customHeight="1" x14ac:dyDescent="0.2">
      <c r="A298" s="3" t="s">
        <v>109</v>
      </c>
      <c r="B298" s="12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 s="1" customFormat="1" ht="9.9" customHeight="1" x14ac:dyDescent="0.2">
      <c r="B299" s="10" t="s">
        <v>96</v>
      </c>
      <c r="C299" s="4">
        <v>35</v>
      </c>
      <c r="D299" s="4">
        <v>99</v>
      </c>
      <c r="E299" s="4">
        <v>123</v>
      </c>
      <c r="F299" s="4">
        <v>36484</v>
      </c>
      <c r="G299" s="4">
        <v>136</v>
      </c>
      <c r="H299" s="4">
        <v>63</v>
      </c>
      <c r="I299" s="4">
        <v>25</v>
      </c>
      <c r="J299" s="4">
        <v>72</v>
      </c>
      <c r="K299" s="4">
        <v>10</v>
      </c>
      <c r="L299" s="4">
        <v>18</v>
      </c>
      <c r="M299" s="4">
        <v>85</v>
      </c>
      <c r="N299" s="4">
        <v>1909</v>
      </c>
      <c r="O299" s="4">
        <v>203</v>
      </c>
      <c r="P299" s="4">
        <v>18</v>
      </c>
      <c r="Q299" s="4">
        <v>4416</v>
      </c>
      <c r="R299" s="4">
        <v>15</v>
      </c>
      <c r="S299" s="4">
        <v>18</v>
      </c>
      <c r="T299" s="4">
        <v>16</v>
      </c>
      <c r="U299" s="4">
        <v>22950</v>
      </c>
      <c r="V299" s="4">
        <v>241</v>
      </c>
      <c r="W299" s="4">
        <v>490</v>
      </c>
      <c r="X299" s="4">
        <v>1261</v>
      </c>
      <c r="Y299" s="4">
        <v>206</v>
      </c>
      <c r="Z299" s="4">
        <v>469</v>
      </c>
      <c r="AA299" s="4">
        <v>85</v>
      </c>
      <c r="AB299" s="4">
        <v>21427</v>
      </c>
      <c r="AC299" s="4">
        <v>175</v>
      </c>
      <c r="AD299" s="4">
        <v>74</v>
      </c>
      <c r="AE299" s="4">
        <v>41</v>
      </c>
      <c r="AF299" s="4">
        <v>25550</v>
      </c>
      <c r="AG299" s="4">
        <v>24</v>
      </c>
      <c r="AH299" s="4">
        <v>26</v>
      </c>
      <c r="AI299" s="4">
        <v>120</v>
      </c>
      <c r="AJ299" s="4">
        <v>140</v>
      </c>
      <c r="AK299" s="4">
        <v>50</v>
      </c>
      <c r="AL299" s="4">
        <v>16</v>
      </c>
      <c r="AM299" s="4">
        <v>58</v>
      </c>
      <c r="AN299" s="4">
        <v>353</v>
      </c>
      <c r="AO299" s="4">
        <v>31</v>
      </c>
      <c r="AP299" s="4">
        <v>83</v>
      </c>
      <c r="AQ299" s="4">
        <v>32</v>
      </c>
      <c r="AR299" s="4">
        <v>18</v>
      </c>
      <c r="AS299" s="4">
        <v>4</v>
      </c>
      <c r="AT299" s="4">
        <v>3</v>
      </c>
      <c r="AU299" s="4">
        <v>4</v>
      </c>
      <c r="AV299" s="4">
        <v>8</v>
      </c>
      <c r="AW299" s="4">
        <v>47</v>
      </c>
      <c r="AX299" s="4">
        <v>25</v>
      </c>
      <c r="AY299" s="4">
        <v>5</v>
      </c>
      <c r="AZ299" s="4">
        <v>14</v>
      </c>
      <c r="BA299" s="4">
        <v>14</v>
      </c>
      <c r="BB299" s="4">
        <v>245</v>
      </c>
      <c r="BC299" s="4">
        <v>166</v>
      </c>
      <c r="BD299" s="4">
        <v>18</v>
      </c>
      <c r="BE299" s="4">
        <v>13</v>
      </c>
      <c r="BF299" s="4">
        <v>10</v>
      </c>
      <c r="BG299" s="4">
        <v>24</v>
      </c>
      <c r="BH299" s="4">
        <v>20</v>
      </c>
      <c r="BI299" s="4">
        <v>32</v>
      </c>
      <c r="BJ299" s="4">
        <v>9</v>
      </c>
      <c r="BK299" s="4">
        <v>34</v>
      </c>
    </row>
    <row r="300" spans="1:63" s="1" customFormat="1" ht="9.9" customHeight="1" x14ac:dyDescent="0.2">
      <c r="B300" s="10" t="s">
        <v>92</v>
      </c>
      <c r="C300" s="4">
        <v>9</v>
      </c>
      <c r="D300" s="4">
        <v>28</v>
      </c>
      <c r="E300" s="4">
        <v>31</v>
      </c>
      <c r="F300" s="4">
        <v>6290</v>
      </c>
      <c r="G300" s="4">
        <v>42</v>
      </c>
      <c r="H300" s="4">
        <v>4</v>
      </c>
      <c r="I300" s="4">
        <v>11</v>
      </c>
      <c r="J300" s="4">
        <v>23</v>
      </c>
      <c r="K300" s="4">
        <v>0</v>
      </c>
      <c r="L300" s="4">
        <v>2</v>
      </c>
      <c r="M300" s="4">
        <v>21</v>
      </c>
      <c r="N300" s="4">
        <v>645</v>
      </c>
      <c r="O300" s="4">
        <v>42</v>
      </c>
      <c r="P300" s="4">
        <v>4</v>
      </c>
      <c r="Q300" s="4">
        <v>1022</v>
      </c>
      <c r="R300" s="4">
        <v>5</v>
      </c>
      <c r="S300" s="4">
        <v>6</v>
      </c>
      <c r="T300" s="4">
        <v>5</v>
      </c>
      <c r="U300" s="4">
        <v>4776</v>
      </c>
      <c r="V300" s="4">
        <v>55</v>
      </c>
      <c r="W300" s="4">
        <v>163</v>
      </c>
      <c r="X300" s="4">
        <v>280</v>
      </c>
      <c r="Y300" s="4">
        <v>49</v>
      </c>
      <c r="Z300" s="4">
        <v>33</v>
      </c>
      <c r="AA300" s="4">
        <v>41</v>
      </c>
      <c r="AB300" s="4">
        <v>10185</v>
      </c>
      <c r="AC300" s="4">
        <v>5</v>
      </c>
      <c r="AD300" s="4">
        <v>33</v>
      </c>
      <c r="AE300" s="4">
        <v>12</v>
      </c>
      <c r="AF300" s="4">
        <v>10155</v>
      </c>
      <c r="AG300" s="4">
        <v>6</v>
      </c>
      <c r="AH300" s="4">
        <v>11</v>
      </c>
      <c r="AI300" s="4">
        <v>48</v>
      </c>
      <c r="AJ300" s="4">
        <v>60</v>
      </c>
      <c r="AK300" s="4">
        <v>20</v>
      </c>
      <c r="AL300" s="4">
        <v>6</v>
      </c>
      <c r="AM300" s="4">
        <v>27</v>
      </c>
      <c r="AN300" s="4">
        <v>122</v>
      </c>
      <c r="AO300" s="4">
        <v>8</v>
      </c>
      <c r="AP300" s="4">
        <v>19</v>
      </c>
      <c r="AQ300" s="4">
        <v>15</v>
      </c>
      <c r="AR300" s="4">
        <v>3</v>
      </c>
      <c r="AS300" s="4">
        <v>0</v>
      </c>
      <c r="AT300" s="4">
        <v>2</v>
      </c>
      <c r="AU300" s="4">
        <v>6</v>
      </c>
      <c r="AV300" s="4">
        <v>6</v>
      </c>
      <c r="AW300" s="4">
        <v>16</v>
      </c>
      <c r="AX300" s="4">
        <v>14</v>
      </c>
      <c r="AY300" s="4">
        <v>1</v>
      </c>
      <c r="AZ300" s="4">
        <v>10</v>
      </c>
      <c r="BA300" s="4">
        <v>5</v>
      </c>
      <c r="BB300" s="4">
        <v>4</v>
      </c>
      <c r="BC300" s="4">
        <v>3</v>
      </c>
      <c r="BD300" s="4">
        <v>3</v>
      </c>
      <c r="BE300" s="4">
        <v>4</v>
      </c>
      <c r="BF300" s="4">
        <v>0</v>
      </c>
      <c r="BG300" s="4">
        <v>11</v>
      </c>
      <c r="BH300" s="4">
        <v>6</v>
      </c>
      <c r="BI300" s="4">
        <v>3</v>
      </c>
      <c r="BJ300" s="4">
        <v>5</v>
      </c>
      <c r="BK300" s="4">
        <v>14</v>
      </c>
    </row>
    <row r="301" spans="1:63" s="1" customFormat="1" ht="9.9" customHeight="1" x14ac:dyDescent="0.2">
      <c r="A301" s="6" t="s">
        <v>17</v>
      </c>
      <c r="B301" s="10"/>
      <c r="C301" s="4">
        <v>44</v>
      </c>
      <c r="D301" s="4">
        <v>127</v>
      </c>
      <c r="E301" s="4">
        <v>154</v>
      </c>
      <c r="F301" s="4">
        <v>42774</v>
      </c>
      <c r="G301" s="4">
        <v>178</v>
      </c>
      <c r="H301" s="4">
        <v>67</v>
      </c>
      <c r="I301" s="4">
        <v>36</v>
      </c>
      <c r="J301" s="4">
        <v>95</v>
      </c>
      <c r="K301" s="4">
        <v>10</v>
      </c>
      <c r="L301" s="4">
        <v>20</v>
      </c>
      <c r="M301" s="4">
        <v>106</v>
      </c>
      <c r="N301" s="4">
        <v>2554</v>
      </c>
      <c r="O301" s="4">
        <v>245</v>
      </c>
      <c r="P301" s="4">
        <v>22</v>
      </c>
      <c r="Q301" s="4">
        <v>5438</v>
      </c>
      <c r="R301" s="4">
        <v>20</v>
      </c>
      <c r="S301" s="4">
        <v>24</v>
      </c>
      <c r="T301" s="4">
        <v>21</v>
      </c>
      <c r="U301" s="4">
        <v>27726</v>
      </c>
      <c r="V301" s="4">
        <v>296</v>
      </c>
      <c r="W301" s="4">
        <v>653</v>
      </c>
      <c r="X301" s="4">
        <v>1541</v>
      </c>
      <c r="Y301" s="4">
        <v>255</v>
      </c>
      <c r="Z301" s="4">
        <v>502</v>
      </c>
      <c r="AA301" s="4">
        <v>126</v>
      </c>
      <c r="AB301" s="4">
        <v>31612</v>
      </c>
      <c r="AC301" s="4">
        <v>180</v>
      </c>
      <c r="AD301" s="4">
        <v>107</v>
      </c>
      <c r="AE301" s="4">
        <v>53</v>
      </c>
      <c r="AF301" s="4">
        <v>35705</v>
      </c>
      <c r="AG301" s="4">
        <v>30</v>
      </c>
      <c r="AH301" s="4">
        <v>37</v>
      </c>
      <c r="AI301" s="4">
        <v>168</v>
      </c>
      <c r="AJ301" s="4">
        <v>200</v>
      </c>
      <c r="AK301" s="4">
        <v>70</v>
      </c>
      <c r="AL301" s="4">
        <v>22</v>
      </c>
      <c r="AM301" s="4">
        <v>85</v>
      </c>
      <c r="AN301" s="4">
        <v>475</v>
      </c>
      <c r="AO301" s="4">
        <v>39</v>
      </c>
      <c r="AP301" s="4">
        <v>102</v>
      </c>
      <c r="AQ301" s="4">
        <v>47</v>
      </c>
      <c r="AR301" s="4">
        <v>21</v>
      </c>
      <c r="AS301" s="4">
        <v>4</v>
      </c>
      <c r="AT301" s="4">
        <v>5</v>
      </c>
      <c r="AU301" s="4">
        <v>10</v>
      </c>
      <c r="AV301" s="4">
        <v>14</v>
      </c>
      <c r="AW301" s="4">
        <v>63</v>
      </c>
      <c r="AX301" s="4">
        <v>39</v>
      </c>
      <c r="AY301" s="4">
        <v>6</v>
      </c>
      <c r="AZ301" s="4">
        <v>24</v>
      </c>
      <c r="BA301" s="4">
        <v>19</v>
      </c>
      <c r="BB301" s="4">
        <v>249</v>
      </c>
      <c r="BC301" s="4">
        <v>169</v>
      </c>
      <c r="BD301" s="4">
        <v>21</v>
      </c>
      <c r="BE301" s="4">
        <v>17</v>
      </c>
      <c r="BF301" s="4">
        <v>10</v>
      </c>
      <c r="BG301" s="4">
        <v>35</v>
      </c>
      <c r="BH301" s="4">
        <v>26</v>
      </c>
      <c r="BI301" s="4">
        <v>35</v>
      </c>
      <c r="BJ301" s="4">
        <v>14</v>
      </c>
      <c r="BK301" s="4">
        <v>48</v>
      </c>
    </row>
    <row r="302" spans="1:63" s="7" customFormat="1" ht="9.9" customHeight="1" x14ac:dyDescent="0.2">
      <c r="B302" s="11" t="s">
        <v>18</v>
      </c>
      <c r="C302" s="8">
        <f t="shared" ref="C302:AH302" si="92">C301/ 152983</f>
        <v>2.8761365641934069E-4</v>
      </c>
      <c r="D302" s="8">
        <f t="shared" si="92"/>
        <v>8.3015759921036979E-4</v>
      </c>
      <c r="E302" s="8">
        <f t="shared" si="92"/>
        <v>1.0066477974676924E-3</v>
      </c>
      <c r="F302" s="8">
        <f t="shared" si="92"/>
        <v>0.27959969408365637</v>
      </c>
      <c r="G302" s="8">
        <f t="shared" si="92"/>
        <v>1.1635279736964238E-3</v>
      </c>
      <c r="H302" s="8">
        <f t="shared" si="92"/>
        <v>4.3795715863854153E-4</v>
      </c>
      <c r="I302" s="8">
        <f t="shared" si="92"/>
        <v>2.3532026434309694E-4</v>
      </c>
      <c r="J302" s="8">
        <f t="shared" si="92"/>
        <v>6.2098403090539477E-4</v>
      </c>
      <c r="K302" s="8">
        <f t="shared" si="92"/>
        <v>6.5366740095304713E-5</v>
      </c>
      <c r="L302" s="8">
        <f t="shared" si="92"/>
        <v>1.3073348019060943E-4</v>
      </c>
      <c r="M302" s="8">
        <f t="shared" si="92"/>
        <v>6.9288744501022994E-4</v>
      </c>
      <c r="N302" s="8">
        <f t="shared" si="92"/>
        <v>1.6694665420340822E-2</v>
      </c>
      <c r="O302" s="8">
        <f t="shared" si="92"/>
        <v>1.6014851323349654E-3</v>
      </c>
      <c r="P302" s="8">
        <f t="shared" si="92"/>
        <v>1.4380682820967034E-4</v>
      </c>
      <c r="Q302" s="8">
        <f t="shared" si="92"/>
        <v>3.5546433263826699E-2</v>
      </c>
      <c r="R302" s="8">
        <f t="shared" si="92"/>
        <v>1.3073348019060943E-4</v>
      </c>
      <c r="S302" s="8">
        <f t="shared" si="92"/>
        <v>1.5688017622873129E-4</v>
      </c>
      <c r="T302" s="8">
        <f t="shared" si="92"/>
        <v>1.3727015420013987E-4</v>
      </c>
      <c r="U302" s="8">
        <f t="shared" si="92"/>
        <v>0.18123582358824183</v>
      </c>
      <c r="V302" s="8">
        <f t="shared" si="92"/>
        <v>1.9348555068210193E-3</v>
      </c>
      <c r="W302" s="8">
        <f t="shared" si="92"/>
        <v>4.2684481282233974E-3</v>
      </c>
      <c r="X302" s="8">
        <f t="shared" si="92"/>
        <v>1.0073014648686455E-2</v>
      </c>
      <c r="Y302" s="8">
        <f t="shared" si="92"/>
        <v>1.66685187243027E-3</v>
      </c>
      <c r="Z302" s="8">
        <f t="shared" si="92"/>
        <v>3.2814103527842964E-3</v>
      </c>
      <c r="AA302" s="8">
        <f t="shared" si="92"/>
        <v>8.2362092520083929E-4</v>
      </c>
      <c r="AB302" s="8">
        <f t="shared" si="92"/>
        <v>0.20663733878927723</v>
      </c>
      <c r="AC302" s="8">
        <f t="shared" si="92"/>
        <v>1.1766013217154848E-3</v>
      </c>
      <c r="AD302" s="8">
        <f t="shared" si="92"/>
        <v>6.9942411901976033E-4</v>
      </c>
      <c r="AE302" s="8">
        <f t="shared" si="92"/>
        <v>3.4644372250511497E-4</v>
      </c>
      <c r="AF302" s="8">
        <f t="shared" si="92"/>
        <v>0.23339194551028547</v>
      </c>
      <c r="AG302" s="8">
        <f t="shared" si="92"/>
        <v>1.9610022028591413E-4</v>
      </c>
      <c r="AH302" s="8">
        <f t="shared" si="92"/>
        <v>2.4185693835262741E-4</v>
      </c>
      <c r="AI302" s="8">
        <f t="shared" ref="AI302:BK302" si="93">AI301/ 152983</f>
        <v>1.098161233601119E-3</v>
      </c>
      <c r="AJ302" s="8">
        <f t="shared" si="93"/>
        <v>1.3073348019060941E-3</v>
      </c>
      <c r="AK302" s="8">
        <f t="shared" si="93"/>
        <v>4.5756718066713292E-4</v>
      </c>
      <c r="AL302" s="8">
        <f t="shared" si="93"/>
        <v>1.4380682820967034E-4</v>
      </c>
      <c r="AM302" s="8">
        <f t="shared" si="93"/>
        <v>5.5561729081008999E-4</v>
      </c>
      <c r="AN302" s="8">
        <f t="shared" si="93"/>
        <v>3.1049201545269734E-3</v>
      </c>
      <c r="AO302" s="8">
        <f t="shared" si="93"/>
        <v>2.5493028637168835E-4</v>
      </c>
      <c r="AP302" s="8">
        <f t="shared" si="93"/>
        <v>6.6674074897210805E-4</v>
      </c>
      <c r="AQ302" s="8">
        <f t="shared" si="93"/>
        <v>3.0722367844793213E-4</v>
      </c>
      <c r="AR302" s="8">
        <f t="shared" si="93"/>
        <v>1.3727015420013987E-4</v>
      </c>
      <c r="AS302" s="8">
        <f t="shared" si="93"/>
        <v>2.6146696038121884E-5</v>
      </c>
      <c r="AT302" s="8">
        <f t="shared" si="93"/>
        <v>3.2683370047652357E-5</v>
      </c>
      <c r="AU302" s="8">
        <f t="shared" si="93"/>
        <v>6.5366740095304713E-5</v>
      </c>
      <c r="AV302" s="8">
        <f t="shared" si="93"/>
        <v>9.151343613342659E-5</v>
      </c>
      <c r="AW302" s="8">
        <f t="shared" si="93"/>
        <v>4.1181046260041964E-4</v>
      </c>
      <c r="AX302" s="8">
        <f t="shared" si="93"/>
        <v>2.5493028637168835E-4</v>
      </c>
      <c r="AY302" s="8">
        <f t="shared" si="93"/>
        <v>3.9220044057182823E-5</v>
      </c>
      <c r="AZ302" s="8">
        <f t="shared" si="93"/>
        <v>1.5688017622873129E-4</v>
      </c>
      <c r="BA302" s="8">
        <f t="shared" si="93"/>
        <v>1.2419680618107895E-4</v>
      </c>
      <c r="BB302" s="8">
        <f t="shared" si="93"/>
        <v>1.6276318283730872E-3</v>
      </c>
      <c r="BC302" s="8">
        <f t="shared" si="93"/>
        <v>1.1046979076106496E-3</v>
      </c>
      <c r="BD302" s="8">
        <f t="shared" si="93"/>
        <v>1.3727015420013987E-4</v>
      </c>
      <c r="BE302" s="8">
        <f t="shared" si="93"/>
        <v>1.1112345816201801E-4</v>
      </c>
      <c r="BF302" s="8">
        <f t="shared" si="93"/>
        <v>6.5366740095304713E-5</v>
      </c>
      <c r="BG302" s="8">
        <f t="shared" si="93"/>
        <v>2.2878359033356646E-4</v>
      </c>
      <c r="BH302" s="8">
        <f t="shared" si="93"/>
        <v>1.6995352424779224E-4</v>
      </c>
      <c r="BI302" s="8">
        <f t="shared" si="93"/>
        <v>2.2878359033356646E-4</v>
      </c>
      <c r="BJ302" s="8">
        <f t="shared" si="93"/>
        <v>9.151343613342659E-5</v>
      </c>
      <c r="BK302" s="8">
        <f t="shared" si="93"/>
        <v>3.1376035245746258E-4</v>
      </c>
    </row>
    <row r="303" spans="1:63" s="1" customFormat="1" ht="5.0999999999999996" customHeight="1" x14ac:dyDescent="0.2">
      <c r="B303" s="12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 s="1" customFormat="1" ht="9.9" customHeight="1" x14ac:dyDescent="0.2">
      <c r="A304" s="3" t="s">
        <v>110</v>
      </c>
      <c r="B304" s="12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 s="1" customFormat="1" ht="9.9" customHeight="1" x14ac:dyDescent="0.2">
      <c r="B305" s="10" t="s">
        <v>91</v>
      </c>
      <c r="C305" s="4">
        <v>106</v>
      </c>
      <c r="D305" s="4">
        <v>321</v>
      </c>
      <c r="E305" s="4">
        <v>495</v>
      </c>
      <c r="F305" s="4">
        <v>30785</v>
      </c>
      <c r="G305" s="4">
        <v>111</v>
      </c>
      <c r="H305" s="4">
        <v>13</v>
      </c>
      <c r="I305" s="4">
        <v>90</v>
      </c>
      <c r="J305" s="4">
        <v>148</v>
      </c>
      <c r="K305" s="4">
        <v>11</v>
      </c>
      <c r="L305" s="4">
        <v>59</v>
      </c>
      <c r="M305" s="4">
        <v>79</v>
      </c>
      <c r="N305" s="4">
        <v>2217</v>
      </c>
      <c r="O305" s="4">
        <v>318</v>
      </c>
      <c r="P305" s="4">
        <v>11</v>
      </c>
      <c r="Q305" s="4">
        <v>2842</v>
      </c>
      <c r="R305" s="4">
        <v>20</v>
      </c>
      <c r="S305" s="4">
        <v>22</v>
      </c>
      <c r="T305" s="4">
        <v>21</v>
      </c>
      <c r="U305" s="4">
        <v>17903</v>
      </c>
      <c r="V305" s="4">
        <v>189</v>
      </c>
      <c r="W305" s="4">
        <v>525</v>
      </c>
      <c r="X305" s="4">
        <v>2829</v>
      </c>
      <c r="Y305" s="4">
        <v>297</v>
      </c>
      <c r="Z305" s="4">
        <v>63</v>
      </c>
      <c r="AA305" s="4">
        <v>495</v>
      </c>
      <c r="AB305" s="4">
        <v>9717</v>
      </c>
      <c r="AC305" s="4">
        <v>14</v>
      </c>
      <c r="AD305" s="4">
        <v>133</v>
      </c>
      <c r="AE305" s="4">
        <v>25</v>
      </c>
      <c r="AF305" s="4">
        <v>20923</v>
      </c>
      <c r="AG305" s="4">
        <v>27</v>
      </c>
      <c r="AH305" s="4">
        <v>58</v>
      </c>
      <c r="AI305" s="4">
        <v>148</v>
      </c>
      <c r="AJ305" s="4">
        <v>830</v>
      </c>
      <c r="AK305" s="4">
        <v>82</v>
      </c>
      <c r="AL305" s="4">
        <v>26</v>
      </c>
      <c r="AM305" s="4">
        <v>60</v>
      </c>
      <c r="AN305" s="4">
        <v>664</v>
      </c>
      <c r="AO305" s="4">
        <v>11</v>
      </c>
      <c r="AP305" s="4">
        <v>55</v>
      </c>
      <c r="AQ305" s="4">
        <v>32</v>
      </c>
      <c r="AR305" s="4">
        <v>20</v>
      </c>
      <c r="AS305" s="4">
        <v>4</v>
      </c>
      <c r="AT305" s="4">
        <v>5</v>
      </c>
      <c r="AU305" s="4">
        <v>3</v>
      </c>
      <c r="AV305" s="4">
        <v>48</v>
      </c>
      <c r="AW305" s="4">
        <v>30</v>
      </c>
      <c r="AX305" s="4">
        <v>11</v>
      </c>
      <c r="AY305" s="4">
        <v>33</v>
      </c>
      <c r="AZ305" s="4">
        <v>38</v>
      </c>
      <c r="BA305" s="4">
        <v>18</v>
      </c>
      <c r="BB305" s="4">
        <v>34</v>
      </c>
      <c r="BC305" s="4">
        <v>15</v>
      </c>
      <c r="BD305" s="4">
        <v>18</v>
      </c>
      <c r="BE305" s="4">
        <v>52</v>
      </c>
      <c r="BF305" s="4">
        <v>3</v>
      </c>
      <c r="BG305" s="4">
        <v>8</v>
      </c>
      <c r="BH305" s="4">
        <v>69</v>
      </c>
      <c r="BI305" s="4">
        <v>23</v>
      </c>
      <c r="BJ305" s="4">
        <v>29</v>
      </c>
      <c r="BK305" s="4">
        <v>60</v>
      </c>
    </row>
    <row r="306" spans="1:63" s="1" customFormat="1" ht="9.9" customHeight="1" x14ac:dyDescent="0.2">
      <c r="A306" s="6" t="s">
        <v>17</v>
      </c>
      <c r="B306" s="10"/>
      <c r="C306" s="4">
        <v>106</v>
      </c>
      <c r="D306" s="4">
        <v>321</v>
      </c>
      <c r="E306" s="4">
        <v>495</v>
      </c>
      <c r="F306" s="4">
        <v>30785</v>
      </c>
      <c r="G306" s="4">
        <v>111</v>
      </c>
      <c r="H306" s="4">
        <v>13</v>
      </c>
      <c r="I306" s="4">
        <v>90</v>
      </c>
      <c r="J306" s="4">
        <v>148</v>
      </c>
      <c r="K306" s="4">
        <v>11</v>
      </c>
      <c r="L306" s="4">
        <v>59</v>
      </c>
      <c r="M306" s="4">
        <v>79</v>
      </c>
      <c r="N306" s="4">
        <v>2217</v>
      </c>
      <c r="O306" s="4">
        <v>318</v>
      </c>
      <c r="P306" s="4">
        <v>11</v>
      </c>
      <c r="Q306" s="4">
        <v>2842</v>
      </c>
      <c r="R306" s="4">
        <v>20</v>
      </c>
      <c r="S306" s="4">
        <v>22</v>
      </c>
      <c r="T306" s="4">
        <v>21</v>
      </c>
      <c r="U306" s="4">
        <v>17903</v>
      </c>
      <c r="V306" s="4">
        <v>189</v>
      </c>
      <c r="W306" s="4">
        <v>525</v>
      </c>
      <c r="X306" s="4">
        <v>2829</v>
      </c>
      <c r="Y306" s="4">
        <v>297</v>
      </c>
      <c r="Z306" s="4">
        <v>63</v>
      </c>
      <c r="AA306" s="4">
        <v>495</v>
      </c>
      <c r="AB306" s="4">
        <v>9717</v>
      </c>
      <c r="AC306" s="4">
        <v>14</v>
      </c>
      <c r="AD306" s="4">
        <v>133</v>
      </c>
      <c r="AE306" s="4">
        <v>25</v>
      </c>
      <c r="AF306" s="4">
        <v>20923</v>
      </c>
      <c r="AG306" s="4">
        <v>27</v>
      </c>
      <c r="AH306" s="4">
        <v>58</v>
      </c>
      <c r="AI306" s="4">
        <v>148</v>
      </c>
      <c r="AJ306" s="4">
        <v>830</v>
      </c>
      <c r="AK306" s="4">
        <v>82</v>
      </c>
      <c r="AL306" s="4">
        <v>26</v>
      </c>
      <c r="AM306" s="4">
        <v>60</v>
      </c>
      <c r="AN306" s="4">
        <v>664</v>
      </c>
      <c r="AO306" s="4">
        <v>11</v>
      </c>
      <c r="AP306" s="4">
        <v>55</v>
      </c>
      <c r="AQ306" s="4">
        <v>32</v>
      </c>
      <c r="AR306" s="4">
        <v>20</v>
      </c>
      <c r="AS306" s="4">
        <v>4</v>
      </c>
      <c r="AT306" s="4">
        <v>5</v>
      </c>
      <c r="AU306" s="4">
        <v>3</v>
      </c>
      <c r="AV306" s="4">
        <v>48</v>
      </c>
      <c r="AW306" s="4">
        <v>30</v>
      </c>
      <c r="AX306" s="4">
        <v>11</v>
      </c>
      <c r="AY306" s="4">
        <v>33</v>
      </c>
      <c r="AZ306" s="4">
        <v>38</v>
      </c>
      <c r="BA306" s="4">
        <v>18</v>
      </c>
      <c r="BB306" s="4">
        <v>34</v>
      </c>
      <c r="BC306" s="4">
        <v>15</v>
      </c>
      <c r="BD306" s="4">
        <v>18</v>
      </c>
      <c r="BE306" s="4">
        <v>52</v>
      </c>
      <c r="BF306" s="4">
        <v>3</v>
      </c>
      <c r="BG306" s="4">
        <v>8</v>
      </c>
      <c r="BH306" s="4">
        <v>69</v>
      </c>
      <c r="BI306" s="4">
        <v>23</v>
      </c>
      <c r="BJ306" s="4">
        <v>29</v>
      </c>
      <c r="BK306" s="4">
        <v>60</v>
      </c>
    </row>
    <row r="307" spans="1:63" s="7" customFormat="1" ht="9.9" customHeight="1" x14ac:dyDescent="0.2">
      <c r="B307" s="11" t="s">
        <v>18</v>
      </c>
      <c r="C307" s="8">
        <f t="shared" ref="C307:AH307" si="94">C306/ 93296</f>
        <v>1.1361687532155718E-3</v>
      </c>
      <c r="D307" s="8">
        <f t="shared" si="94"/>
        <v>3.440661979077345E-3</v>
      </c>
      <c r="E307" s="8">
        <f t="shared" si="94"/>
        <v>5.3056937060538501E-3</v>
      </c>
      <c r="F307" s="8">
        <f t="shared" si="94"/>
        <v>0.32997127422397532</v>
      </c>
      <c r="G307" s="8">
        <f t="shared" si="94"/>
        <v>1.1897616189332876E-3</v>
      </c>
      <c r="H307" s="8">
        <f t="shared" si="94"/>
        <v>1.3934145086606071E-4</v>
      </c>
      <c r="I307" s="8">
        <f t="shared" si="94"/>
        <v>9.6467158291888185E-4</v>
      </c>
      <c r="J307" s="8">
        <f t="shared" si="94"/>
        <v>1.5863488252443835E-3</v>
      </c>
      <c r="K307" s="8">
        <f t="shared" si="94"/>
        <v>1.1790430457897444E-4</v>
      </c>
      <c r="L307" s="8">
        <f t="shared" si="94"/>
        <v>6.3239581546904473E-4</v>
      </c>
      <c r="M307" s="8">
        <f t="shared" si="94"/>
        <v>8.4676727833990744E-4</v>
      </c>
      <c r="N307" s="8">
        <f t="shared" si="94"/>
        <v>2.3763076659235122E-2</v>
      </c>
      <c r="O307" s="8">
        <f t="shared" si="94"/>
        <v>3.408506259646716E-3</v>
      </c>
      <c r="P307" s="8">
        <f t="shared" si="94"/>
        <v>1.1790430457897444E-4</v>
      </c>
      <c r="Q307" s="8">
        <f t="shared" si="94"/>
        <v>3.0462184873949579E-2</v>
      </c>
      <c r="R307" s="8">
        <f t="shared" si="94"/>
        <v>2.1437146287086264E-4</v>
      </c>
      <c r="S307" s="8">
        <f t="shared" si="94"/>
        <v>2.3580860915794889E-4</v>
      </c>
      <c r="T307" s="8">
        <f t="shared" si="94"/>
        <v>2.2509003601440576E-4</v>
      </c>
      <c r="U307" s="8">
        <f t="shared" si="94"/>
        <v>0.19189461498885269</v>
      </c>
      <c r="V307" s="8">
        <f t="shared" si="94"/>
        <v>2.0258103241296518E-3</v>
      </c>
      <c r="W307" s="8">
        <f t="shared" si="94"/>
        <v>5.6272509003601444E-3</v>
      </c>
      <c r="X307" s="8">
        <f t="shared" si="94"/>
        <v>3.0322843423083518E-2</v>
      </c>
      <c r="Y307" s="8">
        <f t="shared" si="94"/>
        <v>3.1834162236323103E-3</v>
      </c>
      <c r="Z307" s="8">
        <f t="shared" si="94"/>
        <v>6.7527010804321734E-4</v>
      </c>
      <c r="AA307" s="8">
        <f t="shared" si="94"/>
        <v>5.3056937060538501E-3</v>
      </c>
      <c r="AB307" s="8">
        <f t="shared" si="94"/>
        <v>0.10415237523580861</v>
      </c>
      <c r="AC307" s="8">
        <f t="shared" si="94"/>
        <v>1.5006002400960383E-4</v>
      </c>
      <c r="AD307" s="8">
        <f t="shared" si="94"/>
        <v>1.4255702280912366E-3</v>
      </c>
      <c r="AE307" s="8">
        <f t="shared" si="94"/>
        <v>2.6796432858857831E-4</v>
      </c>
      <c r="AF307" s="8">
        <f t="shared" si="94"/>
        <v>0.22426470588235295</v>
      </c>
      <c r="AG307" s="8">
        <f t="shared" si="94"/>
        <v>2.8940147487566456E-4</v>
      </c>
      <c r="AH307" s="8">
        <f t="shared" si="94"/>
        <v>6.2167724232550163E-4</v>
      </c>
      <c r="AI307" s="8">
        <f t="shared" ref="AI307:BK307" si="95">AI306/ 93296</f>
        <v>1.5863488252443835E-3</v>
      </c>
      <c r="AJ307" s="8">
        <f t="shared" si="95"/>
        <v>8.8964157091407994E-3</v>
      </c>
      <c r="AK307" s="8">
        <f t="shared" si="95"/>
        <v>8.7892299777053674E-4</v>
      </c>
      <c r="AL307" s="8">
        <f t="shared" si="95"/>
        <v>2.7868290173212141E-4</v>
      </c>
      <c r="AM307" s="8">
        <f t="shared" si="95"/>
        <v>6.4311438861258793E-4</v>
      </c>
      <c r="AN307" s="8">
        <f t="shared" si="95"/>
        <v>7.1171325673126395E-3</v>
      </c>
      <c r="AO307" s="8">
        <f t="shared" si="95"/>
        <v>1.1790430457897444E-4</v>
      </c>
      <c r="AP307" s="8">
        <f t="shared" si="95"/>
        <v>5.8952152289487223E-4</v>
      </c>
      <c r="AQ307" s="8">
        <f t="shared" si="95"/>
        <v>3.4299434059338022E-4</v>
      </c>
      <c r="AR307" s="8">
        <f t="shared" si="95"/>
        <v>2.1437146287086264E-4</v>
      </c>
      <c r="AS307" s="8">
        <f t="shared" si="95"/>
        <v>4.2874292574172527E-5</v>
      </c>
      <c r="AT307" s="8">
        <f t="shared" si="95"/>
        <v>5.3592865717715659E-5</v>
      </c>
      <c r="AU307" s="8">
        <f t="shared" si="95"/>
        <v>3.2155719430629395E-5</v>
      </c>
      <c r="AV307" s="8">
        <f t="shared" si="95"/>
        <v>5.1449151089007032E-4</v>
      </c>
      <c r="AW307" s="8">
        <f t="shared" si="95"/>
        <v>3.2155719430629397E-4</v>
      </c>
      <c r="AX307" s="8">
        <f t="shared" si="95"/>
        <v>1.1790430457897444E-4</v>
      </c>
      <c r="AY307" s="8">
        <f t="shared" si="95"/>
        <v>3.5371291373692331E-4</v>
      </c>
      <c r="AZ307" s="8">
        <f t="shared" si="95"/>
        <v>4.0730577945463902E-4</v>
      </c>
      <c r="BA307" s="8">
        <f t="shared" si="95"/>
        <v>1.9293431658377636E-4</v>
      </c>
      <c r="BB307" s="8">
        <f t="shared" si="95"/>
        <v>3.6443148688046647E-4</v>
      </c>
      <c r="BC307" s="8">
        <f t="shared" si="95"/>
        <v>1.6077859715314698E-4</v>
      </c>
      <c r="BD307" s="8">
        <f t="shared" si="95"/>
        <v>1.9293431658377636E-4</v>
      </c>
      <c r="BE307" s="8">
        <f t="shared" si="95"/>
        <v>5.5736580346424282E-4</v>
      </c>
      <c r="BF307" s="8">
        <f t="shared" si="95"/>
        <v>3.2155719430629395E-5</v>
      </c>
      <c r="BG307" s="8">
        <f t="shared" si="95"/>
        <v>8.5748585148345054E-5</v>
      </c>
      <c r="BH307" s="8">
        <f t="shared" si="95"/>
        <v>7.3958154690447603E-4</v>
      </c>
      <c r="BI307" s="8">
        <f t="shared" si="95"/>
        <v>2.4652718230149201E-4</v>
      </c>
      <c r="BJ307" s="8">
        <f t="shared" si="95"/>
        <v>3.1083862116275081E-4</v>
      </c>
      <c r="BK307" s="8">
        <f t="shared" si="95"/>
        <v>6.4311438861258793E-4</v>
      </c>
    </row>
    <row r="308" spans="1:63" s="1" customFormat="1" ht="5.0999999999999996" customHeight="1" x14ac:dyDescent="0.2">
      <c r="B308" s="12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 s="1" customFormat="1" ht="9.9" customHeight="1" x14ac:dyDescent="0.2">
      <c r="A309" s="3" t="s">
        <v>111</v>
      </c>
      <c r="B309" s="12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 s="1" customFormat="1" ht="9.9" customHeight="1" x14ac:dyDescent="0.2">
      <c r="B310" s="10" t="s">
        <v>91</v>
      </c>
      <c r="C310" s="4">
        <v>128</v>
      </c>
      <c r="D310" s="4">
        <v>318</v>
      </c>
      <c r="E310" s="4">
        <v>409</v>
      </c>
      <c r="F310" s="4">
        <v>27474</v>
      </c>
      <c r="G310" s="4">
        <v>78</v>
      </c>
      <c r="H310" s="4">
        <v>26</v>
      </c>
      <c r="I310" s="4">
        <v>90</v>
      </c>
      <c r="J310" s="4">
        <v>202</v>
      </c>
      <c r="K310" s="4">
        <v>14</v>
      </c>
      <c r="L310" s="4">
        <v>43</v>
      </c>
      <c r="M310" s="4">
        <v>107</v>
      </c>
      <c r="N310" s="4">
        <v>2837</v>
      </c>
      <c r="O310" s="4">
        <v>209</v>
      </c>
      <c r="P310" s="4">
        <v>11</v>
      </c>
      <c r="Q310" s="4">
        <v>3497</v>
      </c>
      <c r="R310" s="4">
        <v>32</v>
      </c>
      <c r="S310" s="4">
        <v>47</v>
      </c>
      <c r="T310" s="4">
        <v>36</v>
      </c>
      <c r="U310" s="4">
        <v>21266</v>
      </c>
      <c r="V310" s="4">
        <v>217</v>
      </c>
      <c r="W310" s="4">
        <v>576</v>
      </c>
      <c r="X310" s="4">
        <v>1881</v>
      </c>
      <c r="Y310" s="4">
        <v>1123</v>
      </c>
      <c r="Z310" s="4">
        <v>59</v>
      </c>
      <c r="AA310" s="4">
        <v>1432</v>
      </c>
      <c r="AB310" s="4">
        <v>5446</v>
      </c>
      <c r="AC310" s="4">
        <v>13</v>
      </c>
      <c r="AD310" s="4">
        <v>215</v>
      </c>
      <c r="AE310" s="4">
        <v>32</v>
      </c>
      <c r="AF310" s="4">
        <v>19960</v>
      </c>
      <c r="AG310" s="4">
        <v>38</v>
      </c>
      <c r="AH310" s="4">
        <v>38</v>
      </c>
      <c r="AI310" s="4">
        <v>144</v>
      </c>
      <c r="AJ310" s="4">
        <v>131</v>
      </c>
      <c r="AK310" s="4">
        <v>106</v>
      </c>
      <c r="AL310" s="4">
        <v>63</v>
      </c>
      <c r="AM310" s="4">
        <v>64</v>
      </c>
      <c r="AN310" s="4">
        <v>620</v>
      </c>
      <c r="AO310" s="4">
        <v>9</v>
      </c>
      <c r="AP310" s="4">
        <v>44</v>
      </c>
      <c r="AQ310" s="4">
        <v>28</v>
      </c>
      <c r="AR310" s="4">
        <v>15</v>
      </c>
      <c r="AS310" s="4">
        <v>1</v>
      </c>
      <c r="AT310" s="4">
        <v>3</v>
      </c>
      <c r="AU310" s="4">
        <v>8</v>
      </c>
      <c r="AV310" s="4">
        <v>50</v>
      </c>
      <c r="AW310" s="4">
        <v>36</v>
      </c>
      <c r="AX310" s="4">
        <v>10</v>
      </c>
      <c r="AY310" s="4">
        <v>27</v>
      </c>
      <c r="AZ310" s="4">
        <v>47</v>
      </c>
      <c r="BA310" s="4">
        <v>12</v>
      </c>
      <c r="BB310" s="4">
        <v>25</v>
      </c>
      <c r="BC310" s="4">
        <v>18</v>
      </c>
      <c r="BD310" s="4">
        <v>26</v>
      </c>
      <c r="BE310" s="4">
        <v>34</v>
      </c>
      <c r="BF310" s="4">
        <v>3</v>
      </c>
      <c r="BG310" s="4">
        <v>8</v>
      </c>
      <c r="BH310" s="4">
        <v>36</v>
      </c>
      <c r="BI310" s="4">
        <v>18</v>
      </c>
      <c r="BJ310" s="4">
        <v>36</v>
      </c>
      <c r="BK310" s="4">
        <v>154</v>
      </c>
    </row>
    <row r="311" spans="1:63" s="1" customFormat="1" ht="9.9" customHeight="1" x14ac:dyDescent="0.2">
      <c r="A311" s="6" t="s">
        <v>17</v>
      </c>
      <c r="B311" s="10"/>
      <c r="C311" s="4">
        <v>128</v>
      </c>
      <c r="D311" s="4">
        <v>318</v>
      </c>
      <c r="E311" s="4">
        <v>409</v>
      </c>
      <c r="F311" s="4">
        <v>27474</v>
      </c>
      <c r="G311" s="4">
        <v>78</v>
      </c>
      <c r="H311" s="4">
        <v>26</v>
      </c>
      <c r="I311" s="4">
        <v>90</v>
      </c>
      <c r="J311" s="4">
        <v>202</v>
      </c>
      <c r="K311" s="4">
        <v>14</v>
      </c>
      <c r="L311" s="4">
        <v>43</v>
      </c>
      <c r="M311" s="4">
        <v>107</v>
      </c>
      <c r="N311" s="4">
        <v>2837</v>
      </c>
      <c r="O311" s="4">
        <v>209</v>
      </c>
      <c r="P311" s="4">
        <v>11</v>
      </c>
      <c r="Q311" s="4">
        <v>3497</v>
      </c>
      <c r="R311" s="4">
        <v>32</v>
      </c>
      <c r="S311" s="4">
        <v>47</v>
      </c>
      <c r="T311" s="4">
        <v>36</v>
      </c>
      <c r="U311" s="4">
        <v>21266</v>
      </c>
      <c r="V311" s="4">
        <v>217</v>
      </c>
      <c r="W311" s="4">
        <v>576</v>
      </c>
      <c r="X311" s="4">
        <v>1881</v>
      </c>
      <c r="Y311" s="4">
        <v>1123</v>
      </c>
      <c r="Z311" s="4">
        <v>59</v>
      </c>
      <c r="AA311" s="4">
        <v>1432</v>
      </c>
      <c r="AB311" s="4">
        <v>5446</v>
      </c>
      <c r="AC311" s="4">
        <v>13</v>
      </c>
      <c r="AD311" s="4">
        <v>215</v>
      </c>
      <c r="AE311" s="4">
        <v>32</v>
      </c>
      <c r="AF311" s="4">
        <v>19960</v>
      </c>
      <c r="AG311" s="4">
        <v>38</v>
      </c>
      <c r="AH311" s="4">
        <v>38</v>
      </c>
      <c r="AI311" s="4">
        <v>144</v>
      </c>
      <c r="AJ311" s="4">
        <v>131</v>
      </c>
      <c r="AK311" s="4">
        <v>106</v>
      </c>
      <c r="AL311" s="4">
        <v>63</v>
      </c>
      <c r="AM311" s="4">
        <v>64</v>
      </c>
      <c r="AN311" s="4">
        <v>620</v>
      </c>
      <c r="AO311" s="4">
        <v>9</v>
      </c>
      <c r="AP311" s="4">
        <v>44</v>
      </c>
      <c r="AQ311" s="4">
        <v>28</v>
      </c>
      <c r="AR311" s="4">
        <v>15</v>
      </c>
      <c r="AS311" s="4">
        <v>1</v>
      </c>
      <c r="AT311" s="4">
        <v>3</v>
      </c>
      <c r="AU311" s="4">
        <v>8</v>
      </c>
      <c r="AV311" s="4">
        <v>50</v>
      </c>
      <c r="AW311" s="4">
        <v>36</v>
      </c>
      <c r="AX311" s="4">
        <v>10</v>
      </c>
      <c r="AY311" s="4">
        <v>27</v>
      </c>
      <c r="AZ311" s="4">
        <v>47</v>
      </c>
      <c r="BA311" s="4">
        <v>12</v>
      </c>
      <c r="BB311" s="4">
        <v>25</v>
      </c>
      <c r="BC311" s="4">
        <v>18</v>
      </c>
      <c r="BD311" s="4">
        <v>26</v>
      </c>
      <c r="BE311" s="4">
        <v>34</v>
      </c>
      <c r="BF311" s="4">
        <v>3</v>
      </c>
      <c r="BG311" s="4">
        <v>8</v>
      </c>
      <c r="BH311" s="4">
        <v>36</v>
      </c>
      <c r="BI311" s="4">
        <v>18</v>
      </c>
      <c r="BJ311" s="4">
        <v>36</v>
      </c>
      <c r="BK311" s="4">
        <v>154</v>
      </c>
    </row>
    <row r="312" spans="1:63" s="7" customFormat="1" ht="9.9" customHeight="1" x14ac:dyDescent="0.2">
      <c r="B312" s="11" t="s">
        <v>18</v>
      </c>
      <c r="C312" s="8">
        <f t="shared" ref="C312:AH312" si="96">C311/ 89630</f>
        <v>1.4280932723418499E-3</v>
      </c>
      <c r="D312" s="8">
        <f t="shared" si="96"/>
        <v>3.547919223474283E-3</v>
      </c>
      <c r="E312" s="8">
        <f t="shared" si="96"/>
        <v>4.5632042842798171E-3</v>
      </c>
      <c r="F312" s="8">
        <f t="shared" si="96"/>
        <v>0.30652683253374985</v>
      </c>
      <c r="G312" s="8">
        <f t="shared" si="96"/>
        <v>8.7024433783331476E-4</v>
      </c>
      <c r="H312" s="8">
        <f t="shared" si="96"/>
        <v>2.9008144594443825E-4</v>
      </c>
      <c r="I312" s="8">
        <f t="shared" si="96"/>
        <v>1.0041280821153631E-3</v>
      </c>
      <c r="J312" s="8">
        <f t="shared" si="96"/>
        <v>2.2537096954144816E-3</v>
      </c>
      <c r="K312" s="8">
        <f t="shared" si="96"/>
        <v>1.5619770166238982E-4</v>
      </c>
      <c r="L312" s="8">
        <f t="shared" si="96"/>
        <v>4.7975008367734016E-4</v>
      </c>
      <c r="M312" s="8">
        <f t="shared" si="96"/>
        <v>1.193796719848265E-3</v>
      </c>
      <c r="N312" s="8">
        <f t="shared" si="96"/>
        <v>3.1652348544014282E-2</v>
      </c>
      <c r="O312" s="8">
        <f t="shared" si="96"/>
        <v>2.3318085462456766E-3</v>
      </c>
      <c r="P312" s="8">
        <f t="shared" si="96"/>
        <v>1.2272676559187771E-4</v>
      </c>
      <c r="Q312" s="8">
        <f t="shared" si="96"/>
        <v>3.9015954479526944E-2</v>
      </c>
      <c r="R312" s="8">
        <f t="shared" si="96"/>
        <v>3.5702331808546247E-4</v>
      </c>
      <c r="S312" s="8">
        <f t="shared" si="96"/>
        <v>5.2437799843802293E-4</v>
      </c>
      <c r="T312" s="8">
        <f t="shared" si="96"/>
        <v>4.0165123284614524E-4</v>
      </c>
      <c r="U312" s="8">
        <f t="shared" si="96"/>
        <v>0.23726430882517013</v>
      </c>
      <c r="V312" s="8">
        <f t="shared" si="96"/>
        <v>2.4210643757670422E-3</v>
      </c>
      <c r="W312" s="8">
        <f t="shared" si="96"/>
        <v>6.4264197255383239E-3</v>
      </c>
      <c r="X312" s="8">
        <f t="shared" si="96"/>
        <v>2.0986276916211091E-2</v>
      </c>
      <c r="Y312" s="8">
        <f t="shared" si="96"/>
        <v>1.2529287069061697E-2</v>
      </c>
      <c r="Z312" s="8">
        <f t="shared" si="96"/>
        <v>6.5826174272007136E-4</v>
      </c>
      <c r="AA312" s="8">
        <f t="shared" si="96"/>
        <v>1.5976793484324445E-2</v>
      </c>
      <c r="AB312" s="8">
        <f t="shared" si="96"/>
        <v>6.0760905946669642E-2</v>
      </c>
      <c r="AC312" s="8">
        <f t="shared" si="96"/>
        <v>1.4504072297221913E-4</v>
      </c>
      <c r="AD312" s="8">
        <f t="shared" si="96"/>
        <v>2.398750418386701E-3</v>
      </c>
      <c r="AE312" s="8">
        <f t="shared" si="96"/>
        <v>3.5702331808546247E-4</v>
      </c>
      <c r="AF312" s="8">
        <f t="shared" si="96"/>
        <v>0.2226932946558072</v>
      </c>
      <c r="AG312" s="8">
        <f t="shared" si="96"/>
        <v>4.2396519022648669E-4</v>
      </c>
      <c r="AH312" s="8">
        <f t="shared" si="96"/>
        <v>4.2396519022648669E-4</v>
      </c>
      <c r="AI312" s="8">
        <f t="shared" ref="AI312:BK312" si="97">AI311/ 89630</f>
        <v>1.606604931384581E-3</v>
      </c>
      <c r="AJ312" s="8">
        <f t="shared" si="97"/>
        <v>1.4615642084123619E-3</v>
      </c>
      <c r="AK312" s="8">
        <f t="shared" si="97"/>
        <v>1.1826397411580944E-3</v>
      </c>
      <c r="AL312" s="8">
        <f t="shared" si="97"/>
        <v>7.0288965748075425E-4</v>
      </c>
      <c r="AM312" s="8">
        <f t="shared" si="97"/>
        <v>7.1404663617092494E-4</v>
      </c>
      <c r="AN312" s="8">
        <f t="shared" si="97"/>
        <v>6.9173267879058349E-3</v>
      </c>
      <c r="AO312" s="8">
        <f t="shared" si="97"/>
        <v>1.0041280821153631E-4</v>
      </c>
      <c r="AP312" s="8">
        <f t="shared" si="97"/>
        <v>4.9090706236751085E-4</v>
      </c>
      <c r="AQ312" s="8">
        <f t="shared" si="97"/>
        <v>3.1239540332477964E-4</v>
      </c>
      <c r="AR312" s="8">
        <f t="shared" si="97"/>
        <v>1.6735468035256051E-4</v>
      </c>
      <c r="AS312" s="8">
        <f t="shared" si="97"/>
        <v>1.1156978690170702E-5</v>
      </c>
      <c r="AT312" s="8">
        <f t="shared" si="97"/>
        <v>3.3470936070512108E-5</v>
      </c>
      <c r="AU312" s="8">
        <f t="shared" si="97"/>
        <v>8.9255829521365618E-5</v>
      </c>
      <c r="AV312" s="8">
        <f t="shared" si="97"/>
        <v>5.5784893450853512E-4</v>
      </c>
      <c r="AW312" s="8">
        <f t="shared" si="97"/>
        <v>4.0165123284614524E-4</v>
      </c>
      <c r="AX312" s="8">
        <f t="shared" si="97"/>
        <v>1.1156978690170702E-4</v>
      </c>
      <c r="AY312" s="8">
        <f t="shared" si="97"/>
        <v>3.0123842463460895E-4</v>
      </c>
      <c r="AZ312" s="8">
        <f t="shared" si="97"/>
        <v>5.2437799843802293E-4</v>
      </c>
      <c r="BA312" s="8">
        <f t="shared" si="97"/>
        <v>1.3388374428204843E-4</v>
      </c>
      <c r="BB312" s="8">
        <f t="shared" si="97"/>
        <v>2.7892446725426756E-4</v>
      </c>
      <c r="BC312" s="8">
        <f t="shared" si="97"/>
        <v>2.0082561642307262E-4</v>
      </c>
      <c r="BD312" s="8">
        <f t="shared" si="97"/>
        <v>2.9008144594443825E-4</v>
      </c>
      <c r="BE312" s="8">
        <f t="shared" si="97"/>
        <v>3.7933727546580386E-4</v>
      </c>
      <c r="BF312" s="8">
        <f t="shared" si="97"/>
        <v>3.3470936070512108E-5</v>
      </c>
      <c r="BG312" s="8">
        <f t="shared" si="97"/>
        <v>8.9255829521365618E-5</v>
      </c>
      <c r="BH312" s="8">
        <f t="shared" si="97"/>
        <v>4.0165123284614524E-4</v>
      </c>
      <c r="BI312" s="8">
        <f t="shared" si="97"/>
        <v>2.0082561642307262E-4</v>
      </c>
      <c r="BJ312" s="8">
        <f t="shared" si="97"/>
        <v>4.0165123284614524E-4</v>
      </c>
      <c r="BK312" s="8">
        <f t="shared" si="97"/>
        <v>1.7181747182862881E-3</v>
      </c>
    </row>
    <row r="313" spans="1:63" s="1" customFormat="1" ht="5.0999999999999996" customHeight="1" x14ac:dyDescent="0.2">
      <c r="B313" s="12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 s="1" customFormat="1" ht="9.9" customHeight="1" x14ac:dyDescent="0.2">
      <c r="A314" s="3" t="s">
        <v>112</v>
      </c>
      <c r="B314" s="12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 s="1" customFormat="1" ht="9.9" customHeight="1" x14ac:dyDescent="0.2">
      <c r="B315" s="10" t="s">
        <v>92</v>
      </c>
      <c r="C315" s="4">
        <v>54</v>
      </c>
      <c r="D315" s="4">
        <v>148</v>
      </c>
      <c r="E315" s="4">
        <v>219</v>
      </c>
      <c r="F315" s="4">
        <v>25554</v>
      </c>
      <c r="G315" s="4">
        <v>173</v>
      </c>
      <c r="H315" s="4">
        <v>27</v>
      </c>
      <c r="I315" s="4">
        <v>39</v>
      </c>
      <c r="J315" s="4">
        <v>94</v>
      </c>
      <c r="K315" s="4">
        <v>10</v>
      </c>
      <c r="L315" s="4">
        <v>19</v>
      </c>
      <c r="M315" s="4">
        <v>50</v>
      </c>
      <c r="N315" s="4">
        <v>1746</v>
      </c>
      <c r="O315" s="4">
        <v>263</v>
      </c>
      <c r="P315" s="4">
        <v>15</v>
      </c>
      <c r="Q315" s="4">
        <v>2474</v>
      </c>
      <c r="R315" s="4">
        <v>12</v>
      </c>
      <c r="S315" s="4">
        <v>31</v>
      </c>
      <c r="T315" s="4">
        <v>19</v>
      </c>
      <c r="U315" s="4">
        <v>15282</v>
      </c>
      <c r="V315" s="4">
        <v>158</v>
      </c>
      <c r="W315" s="4">
        <v>610</v>
      </c>
      <c r="X315" s="4">
        <v>1727</v>
      </c>
      <c r="Y315" s="4">
        <v>209</v>
      </c>
      <c r="Z315" s="4">
        <v>53</v>
      </c>
      <c r="AA315" s="4">
        <v>17</v>
      </c>
      <c r="AB315" s="4">
        <v>14656</v>
      </c>
      <c r="AC315" s="4">
        <v>16</v>
      </c>
      <c r="AD315" s="4">
        <v>128</v>
      </c>
      <c r="AE315" s="4">
        <v>31</v>
      </c>
      <c r="AF315" s="4">
        <v>16430</v>
      </c>
      <c r="AG315" s="4">
        <v>30</v>
      </c>
      <c r="AH315" s="4">
        <v>49</v>
      </c>
      <c r="AI315" s="4">
        <v>181</v>
      </c>
      <c r="AJ315" s="4">
        <v>80</v>
      </c>
      <c r="AK315" s="4">
        <v>117</v>
      </c>
      <c r="AL315" s="4">
        <v>57</v>
      </c>
      <c r="AM315" s="4">
        <v>66</v>
      </c>
      <c r="AN315" s="4">
        <v>638</v>
      </c>
      <c r="AO315" s="4">
        <v>11</v>
      </c>
      <c r="AP315" s="4">
        <v>51</v>
      </c>
      <c r="AQ315" s="4">
        <v>24</v>
      </c>
      <c r="AR315" s="4">
        <v>11</v>
      </c>
      <c r="AS315" s="4">
        <v>1</v>
      </c>
      <c r="AT315" s="4">
        <v>1</v>
      </c>
      <c r="AU315" s="4">
        <v>2</v>
      </c>
      <c r="AV315" s="4">
        <v>30</v>
      </c>
      <c r="AW315" s="4">
        <v>40</v>
      </c>
      <c r="AX315" s="4">
        <v>11</v>
      </c>
      <c r="AY315" s="4">
        <v>13</v>
      </c>
      <c r="AZ315" s="4">
        <v>8</v>
      </c>
      <c r="BA315" s="4">
        <v>20</v>
      </c>
      <c r="BB315" s="4">
        <v>19</v>
      </c>
      <c r="BC315" s="4">
        <v>17</v>
      </c>
      <c r="BD315" s="4">
        <v>17</v>
      </c>
      <c r="BE315" s="4">
        <v>24</v>
      </c>
      <c r="BF315" s="4">
        <v>1</v>
      </c>
      <c r="BG315" s="4">
        <v>7</v>
      </c>
      <c r="BH315" s="4">
        <v>48</v>
      </c>
      <c r="BI315" s="4">
        <v>37</v>
      </c>
      <c r="BJ315" s="4">
        <v>8</v>
      </c>
      <c r="BK315" s="4">
        <v>61</v>
      </c>
    </row>
    <row r="316" spans="1:63" s="1" customFormat="1" ht="9.9" customHeight="1" x14ac:dyDescent="0.2">
      <c r="A316" s="6" t="s">
        <v>17</v>
      </c>
      <c r="B316" s="10"/>
      <c r="C316" s="4">
        <v>54</v>
      </c>
      <c r="D316" s="4">
        <v>148</v>
      </c>
      <c r="E316" s="4">
        <v>219</v>
      </c>
      <c r="F316" s="4">
        <v>25554</v>
      </c>
      <c r="G316" s="4">
        <v>173</v>
      </c>
      <c r="H316" s="4">
        <v>27</v>
      </c>
      <c r="I316" s="4">
        <v>39</v>
      </c>
      <c r="J316" s="4">
        <v>94</v>
      </c>
      <c r="K316" s="4">
        <v>10</v>
      </c>
      <c r="L316" s="4">
        <v>19</v>
      </c>
      <c r="M316" s="4">
        <v>50</v>
      </c>
      <c r="N316" s="4">
        <v>1746</v>
      </c>
      <c r="O316" s="4">
        <v>263</v>
      </c>
      <c r="P316" s="4">
        <v>15</v>
      </c>
      <c r="Q316" s="4">
        <v>2474</v>
      </c>
      <c r="R316" s="4">
        <v>12</v>
      </c>
      <c r="S316" s="4">
        <v>31</v>
      </c>
      <c r="T316" s="4">
        <v>19</v>
      </c>
      <c r="U316" s="4">
        <v>15282</v>
      </c>
      <c r="V316" s="4">
        <v>158</v>
      </c>
      <c r="W316" s="4">
        <v>610</v>
      </c>
      <c r="X316" s="4">
        <v>1727</v>
      </c>
      <c r="Y316" s="4">
        <v>209</v>
      </c>
      <c r="Z316" s="4">
        <v>53</v>
      </c>
      <c r="AA316" s="4">
        <v>17</v>
      </c>
      <c r="AB316" s="4">
        <v>14656</v>
      </c>
      <c r="AC316" s="4">
        <v>16</v>
      </c>
      <c r="AD316" s="4">
        <v>128</v>
      </c>
      <c r="AE316" s="4">
        <v>31</v>
      </c>
      <c r="AF316" s="4">
        <v>16430</v>
      </c>
      <c r="AG316" s="4">
        <v>30</v>
      </c>
      <c r="AH316" s="4">
        <v>49</v>
      </c>
      <c r="AI316" s="4">
        <v>181</v>
      </c>
      <c r="AJ316" s="4">
        <v>80</v>
      </c>
      <c r="AK316" s="4">
        <v>117</v>
      </c>
      <c r="AL316" s="4">
        <v>57</v>
      </c>
      <c r="AM316" s="4">
        <v>66</v>
      </c>
      <c r="AN316" s="4">
        <v>638</v>
      </c>
      <c r="AO316" s="4">
        <v>11</v>
      </c>
      <c r="AP316" s="4">
        <v>51</v>
      </c>
      <c r="AQ316" s="4">
        <v>24</v>
      </c>
      <c r="AR316" s="4">
        <v>11</v>
      </c>
      <c r="AS316" s="4">
        <v>1</v>
      </c>
      <c r="AT316" s="4">
        <v>1</v>
      </c>
      <c r="AU316" s="4">
        <v>2</v>
      </c>
      <c r="AV316" s="4">
        <v>30</v>
      </c>
      <c r="AW316" s="4">
        <v>40</v>
      </c>
      <c r="AX316" s="4">
        <v>11</v>
      </c>
      <c r="AY316" s="4">
        <v>13</v>
      </c>
      <c r="AZ316" s="4">
        <v>8</v>
      </c>
      <c r="BA316" s="4">
        <v>20</v>
      </c>
      <c r="BB316" s="4">
        <v>19</v>
      </c>
      <c r="BC316" s="4">
        <v>17</v>
      </c>
      <c r="BD316" s="4">
        <v>17</v>
      </c>
      <c r="BE316" s="4">
        <v>24</v>
      </c>
      <c r="BF316" s="4">
        <v>1</v>
      </c>
      <c r="BG316" s="4">
        <v>7</v>
      </c>
      <c r="BH316" s="4">
        <v>48</v>
      </c>
      <c r="BI316" s="4">
        <v>37</v>
      </c>
      <c r="BJ316" s="4">
        <v>8</v>
      </c>
      <c r="BK316" s="4">
        <v>61</v>
      </c>
    </row>
    <row r="317" spans="1:63" s="7" customFormat="1" ht="9.9" customHeight="1" x14ac:dyDescent="0.2">
      <c r="B317" s="11" t="s">
        <v>18</v>
      </c>
      <c r="C317" s="8">
        <f t="shared" ref="C317:AH317" si="98">C316/ 82273</f>
        <v>6.563514154096727E-4</v>
      </c>
      <c r="D317" s="8">
        <f t="shared" si="98"/>
        <v>1.79888906445614E-3</v>
      </c>
      <c r="E317" s="8">
        <f t="shared" si="98"/>
        <v>2.6618696291614502E-3</v>
      </c>
      <c r="F317" s="8">
        <f t="shared" si="98"/>
        <v>0.31060007535886619</v>
      </c>
      <c r="G317" s="8">
        <f t="shared" si="98"/>
        <v>2.1027554604791366E-3</v>
      </c>
      <c r="H317" s="8">
        <f t="shared" si="98"/>
        <v>3.2817570770483635E-4</v>
      </c>
      <c r="I317" s="8">
        <f t="shared" si="98"/>
        <v>4.7403157779587471E-4</v>
      </c>
      <c r="J317" s="8">
        <f t="shared" si="98"/>
        <v>1.1425376490464673E-3</v>
      </c>
      <c r="K317" s="8">
        <f t="shared" si="98"/>
        <v>1.2154655840919865E-4</v>
      </c>
      <c r="L317" s="8">
        <f t="shared" si="98"/>
        <v>2.3093846097747741E-4</v>
      </c>
      <c r="M317" s="8">
        <f t="shared" si="98"/>
        <v>6.0773279204599318E-4</v>
      </c>
      <c r="N317" s="8">
        <f t="shared" si="98"/>
        <v>2.1222029098246085E-2</v>
      </c>
      <c r="O317" s="8">
        <f t="shared" si="98"/>
        <v>3.1966744861619241E-3</v>
      </c>
      <c r="P317" s="8">
        <f t="shared" si="98"/>
        <v>1.8231983761379797E-4</v>
      </c>
      <c r="Q317" s="8">
        <f t="shared" si="98"/>
        <v>3.0070618550435746E-2</v>
      </c>
      <c r="R317" s="8">
        <f t="shared" si="98"/>
        <v>1.4585587009103838E-4</v>
      </c>
      <c r="S317" s="8">
        <f t="shared" si="98"/>
        <v>3.7679433106851582E-4</v>
      </c>
      <c r="T317" s="8">
        <f t="shared" si="98"/>
        <v>2.3093846097747741E-4</v>
      </c>
      <c r="U317" s="8">
        <f t="shared" si="98"/>
        <v>0.18574745056093736</v>
      </c>
      <c r="V317" s="8">
        <f t="shared" si="98"/>
        <v>1.9204356228653386E-3</v>
      </c>
      <c r="W317" s="8">
        <f t="shared" si="98"/>
        <v>7.4143400629611174E-3</v>
      </c>
      <c r="X317" s="8">
        <f t="shared" si="98"/>
        <v>2.0991090637268606E-2</v>
      </c>
      <c r="Y317" s="8">
        <f t="shared" si="98"/>
        <v>2.5403230707522519E-3</v>
      </c>
      <c r="Z317" s="8">
        <f t="shared" si="98"/>
        <v>6.4419675956875282E-4</v>
      </c>
      <c r="AA317" s="8">
        <f t="shared" si="98"/>
        <v>2.066291492956377E-4</v>
      </c>
      <c r="AB317" s="8">
        <f t="shared" si="98"/>
        <v>0.17813863600452154</v>
      </c>
      <c r="AC317" s="8">
        <f t="shared" si="98"/>
        <v>1.9447449345471782E-4</v>
      </c>
      <c r="AD317" s="8">
        <f t="shared" si="98"/>
        <v>1.5557959476377426E-3</v>
      </c>
      <c r="AE317" s="8">
        <f t="shared" si="98"/>
        <v>3.7679433106851582E-4</v>
      </c>
      <c r="AF317" s="8">
        <f t="shared" si="98"/>
        <v>0.19970099546631337</v>
      </c>
      <c r="AG317" s="8">
        <f t="shared" si="98"/>
        <v>3.6463967522759594E-4</v>
      </c>
      <c r="AH317" s="8">
        <f t="shared" si="98"/>
        <v>5.9557813620507341E-4</v>
      </c>
      <c r="AI317" s="8">
        <f t="shared" ref="AI317:BK317" si="99">AI316/ 82273</f>
        <v>2.1999927072064956E-3</v>
      </c>
      <c r="AJ317" s="8">
        <f t="shared" si="99"/>
        <v>9.7237246727358917E-4</v>
      </c>
      <c r="AK317" s="8">
        <f t="shared" si="99"/>
        <v>1.4220947333876241E-3</v>
      </c>
      <c r="AL317" s="8">
        <f t="shared" si="99"/>
        <v>6.9281538293243224E-4</v>
      </c>
      <c r="AM317" s="8">
        <f t="shared" si="99"/>
        <v>8.0220728550071106E-4</v>
      </c>
      <c r="AN317" s="8">
        <f t="shared" si="99"/>
        <v>7.7546704265068732E-3</v>
      </c>
      <c r="AO317" s="8">
        <f t="shared" si="99"/>
        <v>1.337012142501185E-4</v>
      </c>
      <c r="AP317" s="8">
        <f t="shared" si="99"/>
        <v>6.1988744788691306E-4</v>
      </c>
      <c r="AQ317" s="8">
        <f t="shared" si="99"/>
        <v>2.9171174018207676E-4</v>
      </c>
      <c r="AR317" s="8">
        <f t="shared" si="99"/>
        <v>1.337012142501185E-4</v>
      </c>
      <c r="AS317" s="8">
        <f t="shared" si="99"/>
        <v>1.2154655840919864E-5</v>
      </c>
      <c r="AT317" s="8">
        <f t="shared" si="99"/>
        <v>1.2154655840919864E-5</v>
      </c>
      <c r="AU317" s="8">
        <f t="shared" si="99"/>
        <v>2.4309311681839728E-5</v>
      </c>
      <c r="AV317" s="8">
        <f t="shared" si="99"/>
        <v>3.6463967522759594E-4</v>
      </c>
      <c r="AW317" s="8">
        <f t="shared" si="99"/>
        <v>4.8618623363679459E-4</v>
      </c>
      <c r="AX317" s="8">
        <f t="shared" si="99"/>
        <v>1.337012142501185E-4</v>
      </c>
      <c r="AY317" s="8">
        <f t="shared" si="99"/>
        <v>1.5801052593195824E-4</v>
      </c>
      <c r="AZ317" s="8">
        <f t="shared" si="99"/>
        <v>9.7237246727358912E-5</v>
      </c>
      <c r="BA317" s="8">
        <f t="shared" si="99"/>
        <v>2.4309311681839729E-4</v>
      </c>
      <c r="BB317" s="8">
        <f t="shared" si="99"/>
        <v>2.3093846097747741E-4</v>
      </c>
      <c r="BC317" s="8">
        <f t="shared" si="99"/>
        <v>2.066291492956377E-4</v>
      </c>
      <c r="BD317" s="8">
        <f t="shared" si="99"/>
        <v>2.066291492956377E-4</v>
      </c>
      <c r="BE317" s="8">
        <f t="shared" si="99"/>
        <v>2.9171174018207676E-4</v>
      </c>
      <c r="BF317" s="8">
        <f t="shared" si="99"/>
        <v>1.2154655840919864E-5</v>
      </c>
      <c r="BG317" s="8">
        <f t="shared" si="99"/>
        <v>8.5082590886439044E-5</v>
      </c>
      <c r="BH317" s="8">
        <f t="shared" si="99"/>
        <v>5.8342348036415353E-4</v>
      </c>
      <c r="BI317" s="8">
        <f t="shared" si="99"/>
        <v>4.49722266114035E-4</v>
      </c>
      <c r="BJ317" s="8">
        <f t="shared" si="99"/>
        <v>9.7237246727358912E-5</v>
      </c>
      <c r="BK317" s="8">
        <f t="shared" si="99"/>
        <v>7.4143400629611176E-4</v>
      </c>
    </row>
    <row r="318" spans="1:63" s="1" customFormat="1" ht="5.0999999999999996" customHeight="1" x14ac:dyDescent="0.2">
      <c r="B318" s="12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 s="1" customFormat="1" ht="9.9" customHeight="1" x14ac:dyDescent="0.2">
      <c r="A319" s="3" t="s">
        <v>113</v>
      </c>
      <c r="B319" s="12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 s="1" customFormat="1" ht="9.9" customHeight="1" x14ac:dyDescent="0.2">
      <c r="B320" s="10" t="s">
        <v>91</v>
      </c>
      <c r="C320" s="4">
        <v>254</v>
      </c>
      <c r="D320" s="4">
        <v>749</v>
      </c>
      <c r="E320" s="4">
        <v>14</v>
      </c>
      <c r="F320" s="4">
        <v>41532</v>
      </c>
      <c r="G320" s="4">
        <v>107</v>
      </c>
      <c r="H320" s="4">
        <v>81</v>
      </c>
      <c r="I320" s="4">
        <v>157</v>
      </c>
      <c r="J320" s="4">
        <v>337</v>
      </c>
      <c r="K320" s="4">
        <v>17</v>
      </c>
      <c r="L320" s="4">
        <v>66</v>
      </c>
      <c r="M320" s="4">
        <v>105</v>
      </c>
      <c r="N320" s="4">
        <v>7089</v>
      </c>
      <c r="O320" s="4">
        <v>282</v>
      </c>
      <c r="P320" s="4">
        <v>38</v>
      </c>
      <c r="Q320" s="4">
        <v>7837</v>
      </c>
      <c r="R320" s="4">
        <v>43</v>
      </c>
      <c r="S320" s="4">
        <v>36</v>
      </c>
      <c r="T320" s="4">
        <v>20</v>
      </c>
      <c r="U320" s="4">
        <v>49984</v>
      </c>
      <c r="V320" s="4">
        <v>199</v>
      </c>
      <c r="W320" s="4">
        <v>724</v>
      </c>
      <c r="X320" s="4">
        <v>2531</v>
      </c>
      <c r="Y320" s="4">
        <v>280</v>
      </c>
      <c r="Z320" s="4">
        <v>61</v>
      </c>
      <c r="AA320" s="4">
        <v>22</v>
      </c>
      <c r="AB320" s="4">
        <v>3645</v>
      </c>
      <c r="AC320" s="4">
        <v>20</v>
      </c>
      <c r="AD320" s="4">
        <v>156</v>
      </c>
      <c r="AE320" s="4">
        <v>30</v>
      </c>
      <c r="AF320" s="4">
        <v>27427</v>
      </c>
      <c r="AG320" s="4">
        <v>60</v>
      </c>
      <c r="AH320" s="4">
        <v>35</v>
      </c>
      <c r="AI320" s="4">
        <v>142</v>
      </c>
      <c r="AJ320" s="4">
        <v>84</v>
      </c>
      <c r="AK320" s="4">
        <v>463</v>
      </c>
      <c r="AL320" s="4">
        <v>194</v>
      </c>
      <c r="AM320" s="4">
        <v>167</v>
      </c>
      <c r="AN320" s="4">
        <v>811</v>
      </c>
      <c r="AO320" s="4">
        <v>47</v>
      </c>
      <c r="AP320" s="4">
        <v>34</v>
      </c>
      <c r="AQ320" s="4">
        <v>57</v>
      </c>
      <c r="AR320" s="4">
        <v>23</v>
      </c>
      <c r="AS320" s="4">
        <v>5</v>
      </c>
      <c r="AT320" s="4">
        <v>8</v>
      </c>
      <c r="AU320" s="4">
        <v>16</v>
      </c>
      <c r="AV320" s="4">
        <v>177</v>
      </c>
      <c r="AW320" s="4">
        <v>41</v>
      </c>
      <c r="AX320" s="4">
        <v>25</v>
      </c>
      <c r="AY320" s="4">
        <v>97</v>
      </c>
      <c r="AZ320" s="4">
        <v>139</v>
      </c>
      <c r="BA320" s="4">
        <v>11</v>
      </c>
      <c r="BB320" s="4">
        <v>36</v>
      </c>
      <c r="BC320" s="4">
        <v>15</v>
      </c>
      <c r="BD320" s="4">
        <v>19</v>
      </c>
      <c r="BE320" s="4">
        <v>76</v>
      </c>
      <c r="BF320" s="4">
        <v>34</v>
      </c>
      <c r="BG320" s="4">
        <v>29</v>
      </c>
      <c r="BH320" s="4">
        <v>24</v>
      </c>
      <c r="BI320" s="4">
        <v>28</v>
      </c>
      <c r="BJ320" s="4">
        <v>26</v>
      </c>
      <c r="BK320" s="4">
        <v>55</v>
      </c>
    </row>
    <row r="321" spans="1:63" s="1" customFormat="1" ht="9.9" customHeight="1" x14ac:dyDescent="0.2">
      <c r="A321" s="6" t="s">
        <v>17</v>
      </c>
      <c r="B321" s="10"/>
      <c r="C321" s="4">
        <v>254</v>
      </c>
      <c r="D321" s="4">
        <v>749</v>
      </c>
      <c r="E321" s="4">
        <v>14</v>
      </c>
      <c r="F321" s="4">
        <v>41532</v>
      </c>
      <c r="G321" s="4">
        <v>107</v>
      </c>
      <c r="H321" s="4">
        <v>81</v>
      </c>
      <c r="I321" s="4">
        <v>157</v>
      </c>
      <c r="J321" s="4">
        <v>337</v>
      </c>
      <c r="K321" s="4">
        <v>17</v>
      </c>
      <c r="L321" s="4">
        <v>66</v>
      </c>
      <c r="M321" s="4">
        <v>105</v>
      </c>
      <c r="N321" s="4">
        <v>7089</v>
      </c>
      <c r="O321" s="4">
        <v>282</v>
      </c>
      <c r="P321" s="4">
        <v>38</v>
      </c>
      <c r="Q321" s="4">
        <v>7837</v>
      </c>
      <c r="R321" s="4">
        <v>43</v>
      </c>
      <c r="S321" s="4">
        <v>36</v>
      </c>
      <c r="T321" s="4">
        <v>20</v>
      </c>
      <c r="U321" s="4">
        <v>49984</v>
      </c>
      <c r="V321" s="4">
        <v>199</v>
      </c>
      <c r="W321" s="4">
        <v>724</v>
      </c>
      <c r="X321" s="4">
        <v>2531</v>
      </c>
      <c r="Y321" s="4">
        <v>280</v>
      </c>
      <c r="Z321" s="4">
        <v>61</v>
      </c>
      <c r="AA321" s="4">
        <v>22</v>
      </c>
      <c r="AB321" s="4">
        <v>3645</v>
      </c>
      <c r="AC321" s="4">
        <v>20</v>
      </c>
      <c r="AD321" s="4">
        <v>156</v>
      </c>
      <c r="AE321" s="4">
        <v>30</v>
      </c>
      <c r="AF321" s="4">
        <v>27427</v>
      </c>
      <c r="AG321" s="4">
        <v>60</v>
      </c>
      <c r="AH321" s="4">
        <v>35</v>
      </c>
      <c r="AI321" s="4">
        <v>142</v>
      </c>
      <c r="AJ321" s="4">
        <v>84</v>
      </c>
      <c r="AK321" s="4">
        <v>463</v>
      </c>
      <c r="AL321" s="4">
        <v>194</v>
      </c>
      <c r="AM321" s="4">
        <v>167</v>
      </c>
      <c r="AN321" s="4">
        <v>811</v>
      </c>
      <c r="AO321" s="4">
        <v>47</v>
      </c>
      <c r="AP321" s="4">
        <v>34</v>
      </c>
      <c r="AQ321" s="4">
        <v>57</v>
      </c>
      <c r="AR321" s="4">
        <v>23</v>
      </c>
      <c r="AS321" s="4">
        <v>5</v>
      </c>
      <c r="AT321" s="4">
        <v>8</v>
      </c>
      <c r="AU321" s="4">
        <v>16</v>
      </c>
      <c r="AV321" s="4">
        <v>177</v>
      </c>
      <c r="AW321" s="4">
        <v>41</v>
      </c>
      <c r="AX321" s="4">
        <v>25</v>
      </c>
      <c r="AY321" s="4">
        <v>97</v>
      </c>
      <c r="AZ321" s="4">
        <v>139</v>
      </c>
      <c r="BA321" s="4">
        <v>11</v>
      </c>
      <c r="BB321" s="4">
        <v>36</v>
      </c>
      <c r="BC321" s="4">
        <v>15</v>
      </c>
      <c r="BD321" s="4">
        <v>19</v>
      </c>
      <c r="BE321" s="4">
        <v>76</v>
      </c>
      <c r="BF321" s="4">
        <v>34</v>
      </c>
      <c r="BG321" s="4">
        <v>29</v>
      </c>
      <c r="BH321" s="4">
        <v>24</v>
      </c>
      <c r="BI321" s="4">
        <v>28</v>
      </c>
      <c r="BJ321" s="4">
        <v>26</v>
      </c>
      <c r="BK321" s="4">
        <v>55</v>
      </c>
    </row>
    <row r="322" spans="1:63" s="7" customFormat="1" ht="9.9" customHeight="1" x14ac:dyDescent="0.2">
      <c r="B322" s="11" t="s">
        <v>18</v>
      </c>
      <c r="C322" s="8">
        <f t="shared" ref="C322:AH322" si="100">C321/ 146821</f>
        <v>1.7299977523651249E-3</v>
      </c>
      <c r="D322" s="8">
        <f t="shared" si="100"/>
        <v>5.101450065045191E-3</v>
      </c>
      <c r="E322" s="8">
        <f t="shared" si="100"/>
        <v>9.5354206823274594E-5</v>
      </c>
      <c r="F322" s="8">
        <f t="shared" si="100"/>
        <v>0.28287506555601721</v>
      </c>
      <c r="G322" s="8">
        <f t="shared" si="100"/>
        <v>7.2877858072074159E-4</v>
      </c>
      <c r="H322" s="8">
        <f t="shared" si="100"/>
        <v>5.516921966203745E-4</v>
      </c>
      <c r="I322" s="8">
        <f t="shared" si="100"/>
        <v>1.0693293193752937E-3</v>
      </c>
      <c r="J322" s="8">
        <f t="shared" si="100"/>
        <v>2.2953119785316814E-3</v>
      </c>
      <c r="K322" s="8">
        <f t="shared" si="100"/>
        <v>1.1578725114254772E-4</v>
      </c>
      <c r="L322" s="8">
        <f t="shared" si="100"/>
        <v>4.495269750240088E-4</v>
      </c>
      <c r="M322" s="8">
        <f t="shared" si="100"/>
        <v>7.1515655117455955E-4</v>
      </c>
      <c r="N322" s="8">
        <f t="shared" si="100"/>
        <v>4.8283283726442403E-2</v>
      </c>
      <c r="O322" s="8">
        <f t="shared" si="100"/>
        <v>1.9207061660116741E-3</v>
      </c>
      <c r="P322" s="8">
        <f t="shared" si="100"/>
        <v>2.5881856137745962E-4</v>
      </c>
      <c r="Q322" s="8">
        <f t="shared" si="100"/>
        <v>5.33779227767145E-2</v>
      </c>
      <c r="R322" s="8">
        <f t="shared" si="100"/>
        <v>2.9287363524291483E-4</v>
      </c>
      <c r="S322" s="8">
        <f t="shared" si="100"/>
        <v>2.4519653183127752E-4</v>
      </c>
      <c r="T322" s="8">
        <f t="shared" si="100"/>
        <v>1.3622029546182086E-4</v>
      </c>
      <c r="U322" s="8">
        <f t="shared" si="100"/>
        <v>0.34044176241818269</v>
      </c>
      <c r="V322" s="8">
        <f t="shared" si="100"/>
        <v>1.3553919398451176E-3</v>
      </c>
      <c r="W322" s="8">
        <f t="shared" si="100"/>
        <v>4.9311746957179147E-3</v>
      </c>
      <c r="X322" s="8">
        <f t="shared" si="100"/>
        <v>1.7238678390693429E-2</v>
      </c>
      <c r="Y322" s="8">
        <f t="shared" si="100"/>
        <v>1.907084136465492E-3</v>
      </c>
      <c r="Z322" s="8">
        <f t="shared" si="100"/>
        <v>4.1547190115855359E-4</v>
      </c>
      <c r="AA322" s="8">
        <f t="shared" si="100"/>
        <v>1.4984232500800295E-4</v>
      </c>
      <c r="AB322" s="8">
        <f t="shared" si="100"/>
        <v>2.4826148847916851E-2</v>
      </c>
      <c r="AC322" s="8">
        <f t="shared" si="100"/>
        <v>1.3622029546182086E-4</v>
      </c>
      <c r="AD322" s="8">
        <f t="shared" si="100"/>
        <v>1.0625183046022028E-3</v>
      </c>
      <c r="AE322" s="8">
        <f t="shared" si="100"/>
        <v>2.0433044319273128E-4</v>
      </c>
      <c r="AF322" s="8">
        <f t="shared" si="100"/>
        <v>0.18680570218156803</v>
      </c>
      <c r="AG322" s="8">
        <f t="shared" si="100"/>
        <v>4.0866088638546257E-4</v>
      </c>
      <c r="AH322" s="8">
        <f t="shared" si="100"/>
        <v>2.383855170581865E-4</v>
      </c>
      <c r="AI322" s="8">
        <f t="shared" ref="AI322:BK322" si="101">AI321/ 146821</f>
        <v>9.6716409777892803E-4</v>
      </c>
      <c r="AJ322" s="8">
        <f t="shared" si="101"/>
        <v>5.7212524093964762E-4</v>
      </c>
      <c r="AK322" s="8">
        <f t="shared" si="101"/>
        <v>3.1534998399411528E-3</v>
      </c>
      <c r="AL322" s="8">
        <f t="shared" si="101"/>
        <v>1.3213368659796623E-3</v>
      </c>
      <c r="AM322" s="8">
        <f t="shared" si="101"/>
        <v>1.137439467106204E-3</v>
      </c>
      <c r="AN322" s="8">
        <f t="shared" si="101"/>
        <v>5.5237329809768362E-3</v>
      </c>
      <c r="AO322" s="8">
        <f t="shared" si="101"/>
        <v>3.2011769433527902E-4</v>
      </c>
      <c r="AP322" s="8">
        <f t="shared" si="101"/>
        <v>2.3157450228509545E-4</v>
      </c>
      <c r="AQ322" s="8">
        <f t="shared" si="101"/>
        <v>3.8822784206618945E-4</v>
      </c>
      <c r="AR322" s="8">
        <f t="shared" si="101"/>
        <v>1.5665333978109397E-4</v>
      </c>
      <c r="AS322" s="8">
        <f t="shared" si="101"/>
        <v>3.4055073865455214E-5</v>
      </c>
      <c r="AT322" s="8">
        <f t="shared" si="101"/>
        <v>5.4488118184728345E-5</v>
      </c>
      <c r="AU322" s="8">
        <f t="shared" si="101"/>
        <v>1.0897623636945669E-4</v>
      </c>
      <c r="AV322" s="8">
        <f t="shared" si="101"/>
        <v>1.2055496148371146E-3</v>
      </c>
      <c r="AW322" s="8">
        <f t="shared" si="101"/>
        <v>2.7925160569673273E-4</v>
      </c>
      <c r="AX322" s="8">
        <f t="shared" si="101"/>
        <v>1.7027536932727607E-4</v>
      </c>
      <c r="AY322" s="8">
        <f t="shared" si="101"/>
        <v>6.6066843298983116E-4</v>
      </c>
      <c r="AZ322" s="8">
        <f t="shared" si="101"/>
        <v>9.4673105345965492E-4</v>
      </c>
      <c r="BA322" s="8">
        <f t="shared" si="101"/>
        <v>7.4921162504001476E-5</v>
      </c>
      <c r="BB322" s="8">
        <f t="shared" si="101"/>
        <v>2.4519653183127752E-4</v>
      </c>
      <c r="BC322" s="8">
        <f t="shared" si="101"/>
        <v>1.0216522159636564E-4</v>
      </c>
      <c r="BD322" s="8">
        <f t="shared" si="101"/>
        <v>1.2940928068872981E-4</v>
      </c>
      <c r="BE322" s="8">
        <f t="shared" si="101"/>
        <v>5.1763712275491923E-4</v>
      </c>
      <c r="BF322" s="8">
        <f t="shared" si="101"/>
        <v>2.3157450228509545E-4</v>
      </c>
      <c r="BG322" s="8">
        <f t="shared" si="101"/>
        <v>1.9751942841964024E-4</v>
      </c>
      <c r="BH322" s="8">
        <f t="shared" si="101"/>
        <v>1.6346435455418502E-4</v>
      </c>
      <c r="BI322" s="8">
        <f t="shared" si="101"/>
        <v>1.9070841364654919E-4</v>
      </c>
      <c r="BJ322" s="8">
        <f t="shared" si="101"/>
        <v>1.7708638410036712E-4</v>
      </c>
      <c r="BK322" s="8">
        <f t="shared" si="101"/>
        <v>3.7460581252000735E-4</v>
      </c>
    </row>
    <row r="323" spans="1:63" s="1" customFormat="1" ht="5.0999999999999996" customHeight="1" x14ac:dyDescent="0.2">
      <c r="B323" s="12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 s="1" customFormat="1" ht="9.9" customHeight="1" x14ac:dyDescent="0.2">
      <c r="A324" s="3" t="s">
        <v>114</v>
      </c>
      <c r="B324" s="12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 s="1" customFormat="1" ht="9.9" customHeight="1" x14ac:dyDescent="0.2">
      <c r="B325" s="10" t="s">
        <v>91</v>
      </c>
      <c r="C325" s="4">
        <v>403</v>
      </c>
      <c r="D325" s="4">
        <v>61</v>
      </c>
      <c r="E325" s="4">
        <v>15</v>
      </c>
      <c r="F325" s="4">
        <v>42263</v>
      </c>
      <c r="G325" s="4">
        <v>115</v>
      </c>
      <c r="H325" s="4">
        <v>42</v>
      </c>
      <c r="I325" s="4">
        <v>177</v>
      </c>
      <c r="J325" s="4">
        <v>522</v>
      </c>
      <c r="K325" s="4">
        <v>8</v>
      </c>
      <c r="L325" s="4">
        <v>90</v>
      </c>
      <c r="M325" s="4">
        <v>53</v>
      </c>
      <c r="N325" s="4">
        <v>2945</v>
      </c>
      <c r="O325" s="4">
        <v>467</v>
      </c>
      <c r="P325" s="4">
        <v>25</v>
      </c>
      <c r="Q325" s="4">
        <v>4971</v>
      </c>
      <c r="R325" s="4">
        <v>17</v>
      </c>
      <c r="S325" s="4">
        <v>20</v>
      </c>
      <c r="T325" s="4">
        <v>19</v>
      </c>
      <c r="U325" s="4">
        <v>45032</v>
      </c>
      <c r="V325" s="4">
        <v>172</v>
      </c>
      <c r="W325" s="4">
        <v>529</v>
      </c>
      <c r="X325" s="4">
        <v>3503</v>
      </c>
      <c r="Y325" s="4">
        <v>233</v>
      </c>
      <c r="Z325" s="4">
        <v>57</v>
      </c>
      <c r="AA325" s="4">
        <v>12</v>
      </c>
      <c r="AB325" s="4">
        <v>4499</v>
      </c>
      <c r="AC325" s="4">
        <v>23</v>
      </c>
      <c r="AD325" s="4">
        <v>134</v>
      </c>
      <c r="AE325" s="4">
        <v>38</v>
      </c>
      <c r="AF325" s="4">
        <v>10749</v>
      </c>
      <c r="AG325" s="4">
        <v>26</v>
      </c>
      <c r="AH325" s="4">
        <v>33</v>
      </c>
      <c r="AI325" s="4">
        <v>151</v>
      </c>
      <c r="AJ325" s="4">
        <v>52</v>
      </c>
      <c r="AK325" s="4">
        <v>261</v>
      </c>
      <c r="AL325" s="4">
        <v>106</v>
      </c>
      <c r="AM325" s="4">
        <v>133</v>
      </c>
      <c r="AN325" s="4">
        <v>1248</v>
      </c>
      <c r="AO325" s="4">
        <v>15</v>
      </c>
      <c r="AP325" s="4">
        <v>36</v>
      </c>
      <c r="AQ325" s="4">
        <v>35</v>
      </c>
      <c r="AR325" s="4">
        <v>11</v>
      </c>
      <c r="AS325" s="4">
        <v>7</v>
      </c>
      <c r="AT325" s="4">
        <v>2</v>
      </c>
      <c r="AU325" s="4">
        <v>13</v>
      </c>
      <c r="AV325" s="4">
        <v>134</v>
      </c>
      <c r="AW325" s="4">
        <v>21</v>
      </c>
      <c r="AX325" s="4">
        <v>22</v>
      </c>
      <c r="AY325" s="4">
        <v>126</v>
      </c>
      <c r="AZ325" s="4">
        <v>141</v>
      </c>
      <c r="BA325" s="4">
        <v>6</v>
      </c>
      <c r="BB325" s="4">
        <v>39</v>
      </c>
      <c r="BC325" s="4">
        <v>15</v>
      </c>
      <c r="BD325" s="4">
        <v>18</v>
      </c>
      <c r="BE325" s="4">
        <v>215</v>
      </c>
      <c r="BF325" s="4">
        <v>10</v>
      </c>
      <c r="BG325" s="4">
        <v>12</v>
      </c>
      <c r="BH325" s="4">
        <v>79</v>
      </c>
      <c r="BI325" s="4">
        <v>26</v>
      </c>
      <c r="BJ325" s="4">
        <v>55</v>
      </c>
      <c r="BK325" s="4">
        <v>45</v>
      </c>
    </row>
    <row r="326" spans="1:63" s="1" customFormat="1" ht="9.9" customHeight="1" x14ac:dyDescent="0.2">
      <c r="A326" s="6" t="s">
        <v>17</v>
      </c>
      <c r="B326" s="10"/>
      <c r="C326" s="4">
        <v>403</v>
      </c>
      <c r="D326" s="4">
        <v>61</v>
      </c>
      <c r="E326" s="4">
        <v>15</v>
      </c>
      <c r="F326" s="4">
        <v>42263</v>
      </c>
      <c r="G326" s="4">
        <v>115</v>
      </c>
      <c r="H326" s="4">
        <v>42</v>
      </c>
      <c r="I326" s="4">
        <v>177</v>
      </c>
      <c r="J326" s="4">
        <v>522</v>
      </c>
      <c r="K326" s="4">
        <v>8</v>
      </c>
      <c r="L326" s="4">
        <v>90</v>
      </c>
      <c r="M326" s="4">
        <v>53</v>
      </c>
      <c r="N326" s="4">
        <v>2945</v>
      </c>
      <c r="O326" s="4">
        <v>467</v>
      </c>
      <c r="P326" s="4">
        <v>25</v>
      </c>
      <c r="Q326" s="4">
        <v>4971</v>
      </c>
      <c r="R326" s="4">
        <v>17</v>
      </c>
      <c r="S326" s="4">
        <v>20</v>
      </c>
      <c r="T326" s="4">
        <v>19</v>
      </c>
      <c r="U326" s="4">
        <v>45032</v>
      </c>
      <c r="V326" s="4">
        <v>172</v>
      </c>
      <c r="W326" s="4">
        <v>529</v>
      </c>
      <c r="X326" s="4">
        <v>3503</v>
      </c>
      <c r="Y326" s="4">
        <v>233</v>
      </c>
      <c r="Z326" s="4">
        <v>57</v>
      </c>
      <c r="AA326" s="4">
        <v>12</v>
      </c>
      <c r="AB326" s="4">
        <v>4499</v>
      </c>
      <c r="AC326" s="4">
        <v>23</v>
      </c>
      <c r="AD326" s="4">
        <v>134</v>
      </c>
      <c r="AE326" s="4">
        <v>38</v>
      </c>
      <c r="AF326" s="4">
        <v>10749</v>
      </c>
      <c r="AG326" s="4">
        <v>26</v>
      </c>
      <c r="AH326" s="4">
        <v>33</v>
      </c>
      <c r="AI326" s="4">
        <v>151</v>
      </c>
      <c r="AJ326" s="4">
        <v>52</v>
      </c>
      <c r="AK326" s="4">
        <v>261</v>
      </c>
      <c r="AL326" s="4">
        <v>106</v>
      </c>
      <c r="AM326" s="4">
        <v>133</v>
      </c>
      <c r="AN326" s="4">
        <v>1248</v>
      </c>
      <c r="AO326" s="4">
        <v>15</v>
      </c>
      <c r="AP326" s="4">
        <v>36</v>
      </c>
      <c r="AQ326" s="4">
        <v>35</v>
      </c>
      <c r="AR326" s="4">
        <v>11</v>
      </c>
      <c r="AS326" s="4">
        <v>7</v>
      </c>
      <c r="AT326" s="4">
        <v>2</v>
      </c>
      <c r="AU326" s="4">
        <v>13</v>
      </c>
      <c r="AV326" s="4">
        <v>134</v>
      </c>
      <c r="AW326" s="4">
        <v>21</v>
      </c>
      <c r="AX326" s="4">
        <v>22</v>
      </c>
      <c r="AY326" s="4">
        <v>126</v>
      </c>
      <c r="AZ326" s="4">
        <v>141</v>
      </c>
      <c r="BA326" s="4">
        <v>6</v>
      </c>
      <c r="BB326" s="4">
        <v>39</v>
      </c>
      <c r="BC326" s="4">
        <v>15</v>
      </c>
      <c r="BD326" s="4">
        <v>18</v>
      </c>
      <c r="BE326" s="4">
        <v>215</v>
      </c>
      <c r="BF326" s="4">
        <v>10</v>
      </c>
      <c r="BG326" s="4">
        <v>12</v>
      </c>
      <c r="BH326" s="4">
        <v>79</v>
      </c>
      <c r="BI326" s="4">
        <v>26</v>
      </c>
      <c r="BJ326" s="4">
        <v>55</v>
      </c>
      <c r="BK326" s="4">
        <v>45</v>
      </c>
    </row>
    <row r="327" spans="1:63" s="7" customFormat="1" ht="9.9" customHeight="1" x14ac:dyDescent="0.2">
      <c r="B327" s="11" t="s">
        <v>18</v>
      </c>
      <c r="C327" s="8">
        <f t="shared" ref="C327:AH327" si="102">C326/ 120287</f>
        <v>3.3503204835102713E-3</v>
      </c>
      <c r="D327" s="8">
        <f t="shared" si="102"/>
        <v>5.0712047020875074E-4</v>
      </c>
      <c r="E327" s="8">
        <f t="shared" si="102"/>
        <v>1.2470175496936495E-4</v>
      </c>
      <c r="F327" s="8">
        <f t="shared" si="102"/>
        <v>0.35135135135135137</v>
      </c>
      <c r="G327" s="8">
        <f t="shared" si="102"/>
        <v>9.5604678809846453E-4</v>
      </c>
      <c r="H327" s="8">
        <f t="shared" si="102"/>
        <v>3.4916491391422181E-4</v>
      </c>
      <c r="I327" s="8">
        <f t="shared" si="102"/>
        <v>1.4714807086385062E-3</v>
      </c>
      <c r="J327" s="8">
        <f t="shared" si="102"/>
        <v>4.3396210729338995E-3</v>
      </c>
      <c r="K327" s="8">
        <f t="shared" si="102"/>
        <v>6.6507602650327962E-5</v>
      </c>
      <c r="L327" s="8">
        <f t="shared" si="102"/>
        <v>7.4821052981618964E-4</v>
      </c>
      <c r="M327" s="8">
        <f t="shared" si="102"/>
        <v>4.4061286755842278E-4</v>
      </c>
      <c r="N327" s="8">
        <f t="shared" si="102"/>
        <v>2.4483111225651982E-2</v>
      </c>
      <c r="O327" s="8">
        <f t="shared" si="102"/>
        <v>3.882381304712895E-3</v>
      </c>
      <c r="P327" s="8">
        <f t="shared" si="102"/>
        <v>2.0783625828227489E-4</v>
      </c>
      <c r="Q327" s="8">
        <f t="shared" si="102"/>
        <v>4.1326161596847537E-2</v>
      </c>
      <c r="R327" s="8">
        <f t="shared" si="102"/>
        <v>1.4132865563194693E-4</v>
      </c>
      <c r="S327" s="8">
        <f t="shared" si="102"/>
        <v>1.662690066258199E-4</v>
      </c>
      <c r="T327" s="8">
        <f t="shared" si="102"/>
        <v>1.5795555629452893E-4</v>
      </c>
      <c r="U327" s="8">
        <f t="shared" si="102"/>
        <v>0.37437129531869612</v>
      </c>
      <c r="V327" s="8">
        <f t="shared" si="102"/>
        <v>1.4299134569820513E-3</v>
      </c>
      <c r="W327" s="8">
        <f t="shared" si="102"/>
        <v>4.3978152252529363E-3</v>
      </c>
      <c r="X327" s="8">
        <f t="shared" si="102"/>
        <v>2.9122016510512359E-2</v>
      </c>
      <c r="Y327" s="8">
        <f t="shared" si="102"/>
        <v>1.9370339271908019E-3</v>
      </c>
      <c r="Z327" s="8">
        <f t="shared" si="102"/>
        <v>4.7386666888358674E-4</v>
      </c>
      <c r="AA327" s="8">
        <f t="shared" si="102"/>
        <v>9.9761403975491943E-5</v>
      </c>
      <c r="AB327" s="8">
        <f t="shared" si="102"/>
        <v>3.7402213040478187E-2</v>
      </c>
      <c r="AC327" s="8">
        <f t="shared" si="102"/>
        <v>1.9120935761969291E-4</v>
      </c>
      <c r="AD327" s="8">
        <f t="shared" si="102"/>
        <v>1.1140023443929935E-3</v>
      </c>
      <c r="AE327" s="8">
        <f t="shared" si="102"/>
        <v>3.1591111258905786E-4</v>
      </c>
      <c r="AF327" s="8">
        <f t="shared" si="102"/>
        <v>8.936127761104691E-2</v>
      </c>
      <c r="AG327" s="8">
        <f t="shared" si="102"/>
        <v>2.1614970861356589E-4</v>
      </c>
      <c r="AH327" s="8">
        <f t="shared" si="102"/>
        <v>2.7434386093260285E-4</v>
      </c>
      <c r="AI327" s="8">
        <f t="shared" ref="AI327:BK327" si="103">AI326/ 120287</f>
        <v>1.2553310000249403E-3</v>
      </c>
      <c r="AJ327" s="8">
        <f t="shared" si="103"/>
        <v>4.3229941722713178E-4</v>
      </c>
      <c r="AK327" s="8">
        <f t="shared" si="103"/>
        <v>2.1698105364669497E-3</v>
      </c>
      <c r="AL327" s="8">
        <f t="shared" si="103"/>
        <v>8.8122573511684556E-4</v>
      </c>
      <c r="AM327" s="8">
        <f t="shared" si="103"/>
        <v>1.1056888940617023E-3</v>
      </c>
      <c r="AN327" s="8">
        <f t="shared" si="103"/>
        <v>1.0375186013451162E-2</v>
      </c>
      <c r="AO327" s="8">
        <f t="shared" si="103"/>
        <v>1.2470175496936495E-4</v>
      </c>
      <c r="AP327" s="8">
        <f t="shared" si="103"/>
        <v>2.9928421192647586E-4</v>
      </c>
      <c r="AQ327" s="8">
        <f t="shared" si="103"/>
        <v>2.9097076159518485E-4</v>
      </c>
      <c r="AR327" s="8">
        <f t="shared" si="103"/>
        <v>9.1447953644200954E-5</v>
      </c>
      <c r="AS327" s="8">
        <f t="shared" si="103"/>
        <v>5.8194152319036967E-5</v>
      </c>
      <c r="AT327" s="8">
        <f t="shared" si="103"/>
        <v>1.662690066258199E-5</v>
      </c>
      <c r="AU327" s="8">
        <f t="shared" si="103"/>
        <v>1.0807485430678294E-4</v>
      </c>
      <c r="AV327" s="8">
        <f t="shared" si="103"/>
        <v>1.1140023443929935E-3</v>
      </c>
      <c r="AW327" s="8">
        <f t="shared" si="103"/>
        <v>1.7458245695711091E-4</v>
      </c>
      <c r="AX327" s="8">
        <f t="shared" si="103"/>
        <v>1.8289590728840191E-4</v>
      </c>
      <c r="AY327" s="8">
        <f t="shared" si="103"/>
        <v>1.0474947417426655E-3</v>
      </c>
      <c r="AZ327" s="8">
        <f t="shared" si="103"/>
        <v>1.1721964967120304E-3</v>
      </c>
      <c r="BA327" s="8">
        <f t="shared" si="103"/>
        <v>4.9880701987745971E-5</v>
      </c>
      <c r="BB327" s="8">
        <f t="shared" si="103"/>
        <v>3.2422456292034881E-4</v>
      </c>
      <c r="BC327" s="8">
        <f t="shared" si="103"/>
        <v>1.2470175496936495E-4</v>
      </c>
      <c r="BD327" s="8">
        <f t="shared" si="103"/>
        <v>1.4964210596323793E-4</v>
      </c>
      <c r="BE327" s="8">
        <f t="shared" si="103"/>
        <v>1.787391821227564E-3</v>
      </c>
      <c r="BF327" s="8">
        <f t="shared" si="103"/>
        <v>8.3134503312909952E-5</v>
      </c>
      <c r="BG327" s="8">
        <f t="shared" si="103"/>
        <v>9.9761403975491943E-5</v>
      </c>
      <c r="BH327" s="8">
        <f t="shared" si="103"/>
        <v>6.5676257617198867E-4</v>
      </c>
      <c r="BI327" s="8">
        <f t="shared" si="103"/>
        <v>2.1614970861356589E-4</v>
      </c>
      <c r="BJ327" s="8">
        <f t="shared" si="103"/>
        <v>4.5723976822100479E-4</v>
      </c>
      <c r="BK327" s="8">
        <f t="shared" si="103"/>
        <v>3.7410526490809482E-4</v>
      </c>
    </row>
    <row r="328" spans="1:63" s="1" customFormat="1" ht="5.0999999999999996" customHeight="1" x14ac:dyDescent="0.2">
      <c r="B328" s="12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 s="1" customFormat="1" ht="9.9" customHeight="1" x14ac:dyDescent="0.2">
      <c r="A329" s="3" t="s">
        <v>115</v>
      </c>
      <c r="B329" s="12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 s="1" customFormat="1" ht="9.9" customHeight="1" x14ac:dyDescent="0.2">
      <c r="B330" s="10" t="s">
        <v>91</v>
      </c>
      <c r="C330" s="4">
        <v>4</v>
      </c>
      <c r="D330" s="4">
        <v>8</v>
      </c>
      <c r="E330" s="4">
        <v>6</v>
      </c>
      <c r="F330" s="4">
        <v>8043</v>
      </c>
      <c r="G330" s="4">
        <v>30</v>
      </c>
      <c r="H330" s="4">
        <v>17</v>
      </c>
      <c r="I330" s="4">
        <v>27</v>
      </c>
      <c r="J330" s="4">
        <v>213</v>
      </c>
      <c r="K330" s="4">
        <v>3</v>
      </c>
      <c r="L330" s="4">
        <v>28</v>
      </c>
      <c r="M330" s="4">
        <v>11</v>
      </c>
      <c r="N330" s="4">
        <v>480</v>
      </c>
      <c r="O330" s="4">
        <v>132</v>
      </c>
      <c r="P330" s="4">
        <v>9</v>
      </c>
      <c r="Q330" s="4">
        <v>956</v>
      </c>
      <c r="R330" s="4">
        <v>6</v>
      </c>
      <c r="S330" s="4">
        <v>9</v>
      </c>
      <c r="T330" s="4">
        <v>4</v>
      </c>
      <c r="U330" s="4">
        <v>4376</v>
      </c>
      <c r="V330" s="4">
        <v>35</v>
      </c>
      <c r="W330" s="4">
        <v>222</v>
      </c>
      <c r="X330" s="4">
        <v>931</v>
      </c>
      <c r="Y330" s="4">
        <v>77</v>
      </c>
      <c r="Z330" s="4">
        <v>12</v>
      </c>
      <c r="AA330" s="4">
        <v>5</v>
      </c>
      <c r="AB330" s="4">
        <v>2120</v>
      </c>
      <c r="AC330" s="4">
        <v>1</v>
      </c>
      <c r="AD330" s="4">
        <v>34</v>
      </c>
      <c r="AE330" s="4">
        <v>3</v>
      </c>
      <c r="AF330" s="4">
        <v>3516</v>
      </c>
      <c r="AG330" s="4">
        <v>12</v>
      </c>
      <c r="AH330" s="4">
        <v>18</v>
      </c>
      <c r="AI330" s="4">
        <v>42</v>
      </c>
      <c r="AJ330" s="4">
        <v>25</v>
      </c>
      <c r="AK330" s="4">
        <v>77</v>
      </c>
      <c r="AL330" s="4">
        <v>15</v>
      </c>
      <c r="AM330" s="4">
        <v>25</v>
      </c>
      <c r="AN330" s="4">
        <v>227</v>
      </c>
      <c r="AO330" s="4">
        <v>5</v>
      </c>
      <c r="AP330" s="4">
        <v>4</v>
      </c>
      <c r="AQ330" s="4">
        <v>5</v>
      </c>
      <c r="AR330" s="4">
        <v>5</v>
      </c>
      <c r="AS330" s="4">
        <v>2</v>
      </c>
      <c r="AT330" s="4">
        <v>2</v>
      </c>
      <c r="AU330" s="4">
        <v>2</v>
      </c>
      <c r="AV330" s="4">
        <v>34</v>
      </c>
      <c r="AW330" s="4">
        <v>7</v>
      </c>
      <c r="AX330" s="4">
        <v>0</v>
      </c>
      <c r="AY330" s="4">
        <v>26</v>
      </c>
      <c r="AZ330" s="4">
        <v>30</v>
      </c>
      <c r="BA330" s="4">
        <v>1</v>
      </c>
      <c r="BB330" s="4">
        <v>10</v>
      </c>
      <c r="BC330" s="4">
        <v>2</v>
      </c>
      <c r="BD330" s="4">
        <v>4</v>
      </c>
      <c r="BE330" s="4">
        <v>34</v>
      </c>
      <c r="BF330" s="4">
        <v>0</v>
      </c>
      <c r="BG330" s="4">
        <v>2</v>
      </c>
      <c r="BH330" s="4">
        <v>9</v>
      </c>
      <c r="BI330" s="4">
        <v>6</v>
      </c>
      <c r="BJ330" s="4">
        <v>11</v>
      </c>
      <c r="BK330" s="4">
        <v>22</v>
      </c>
    </row>
    <row r="331" spans="1:63" s="1" customFormat="1" ht="9.9" customHeight="1" x14ac:dyDescent="0.2">
      <c r="B331" s="10" t="s">
        <v>92</v>
      </c>
      <c r="C331" s="4">
        <v>20</v>
      </c>
      <c r="D331" s="4">
        <v>44</v>
      </c>
      <c r="E331" s="4">
        <v>10</v>
      </c>
      <c r="F331" s="4">
        <v>17202</v>
      </c>
      <c r="G331" s="4">
        <v>63</v>
      </c>
      <c r="H331" s="4">
        <v>35</v>
      </c>
      <c r="I331" s="4">
        <v>27</v>
      </c>
      <c r="J331" s="4">
        <v>205</v>
      </c>
      <c r="K331" s="4">
        <v>9</v>
      </c>
      <c r="L331" s="4">
        <v>18</v>
      </c>
      <c r="M331" s="4">
        <v>31</v>
      </c>
      <c r="N331" s="4">
        <v>989</v>
      </c>
      <c r="O331" s="4">
        <v>153</v>
      </c>
      <c r="P331" s="4">
        <v>5</v>
      </c>
      <c r="Q331" s="4">
        <v>1611</v>
      </c>
      <c r="R331" s="4">
        <v>6</v>
      </c>
      <c r="S331" s="4">
        <v>25</v>
      </c>
      <c r="T331" s="4">
        <v>16</v>
      </c>
      <c r="U331" s="4">
        <v>9533</v>
      </c>
      <c r="V331" s="4">
        <v>113</v>
      </c>
      <c r="W331" s="4">
        <v>369</v>
      </c>
      <c r="X331" s="4">
        <v>1266</v>
      </c>
      <c r="Y331" s="4">
        <v>194</v>
      </c>
      <c r="Z331" s="4">
        <v>33</v>
      </c>
      <c r="AA331" s="4">
        <v>9</v>
      </c>
      <c r="AB331" s="4">
        <v>9891</v>
      </c>
      <c r="AC331" s="4">
        <v>10</v>
      </c>
      <c r="AD331" s="4">
        <v>91</v>
      </c>
      <c r="AE331" s="4">
        <v>21</v>
      </c>
      <c r="AF331" s="4">
        <v>12483</v>
      </c>
      <c r="AG331" s="4">
        <v>25</v>
      </c>
      <c r="AH331" s="4">
        <v>44</v>
      </c>
      <c r="AI331" s="4">
        <v>120</v>
      </c>
      <c r="AJ331" s="4">
        <v>48</v>
      </c>
      <c r="AK331" s="4">
        <v>83</v>
      </c>
      <c r="AL331" s="4">
        <v>36</v>
      </c>
      <c r="AM331" s="4">
        <v>67</v>
      </c>
      <c r="AN331" s="4">
        <v>395</v>
      </c>
      <c r="AO331" s="4">
        <v>13</v>
      </c>
      <c r="AP331" s="4">
        <v>50</v>
      </c>
      <c r="AQ331" s="4">
        <v>31</v>
      </c>
      <c r="AR331" s="4">
        <v>4</v>
      </c>
      <c r="AS331" s="4">
        <v>2</v>
      </c>
      <c r="AT331" s="4">
        <v>1</v>
      </c>
      <c r="AU331" s="4">
        <v>6</v>
      </c>
      <c r="AV331" s="4">
        <v>24</v>
      </c>
      <c r="AW331" s="4">
        <v>14</v>
      </c>
      <c r="AX331" s="4">
        <v>17</v>
      </c>
      <c r="AY331" s="4">
        <v>8</v>
      </c>
      <c r="AZ331" s="4">
        <v>9</v>
      </c>
      <c r="BA331" s="4">
        <v>12</v>
      </c>
      <c r="BB331" s="4">
        <v>23</v>
      </c>
      <c r="BC331" s="4">
        <v>11</v>
      </c>
      <c r="BD331" s="4">
        <v>11</v>
      </c>
      <c r="BE331" s="4">
        <v>16</v>
      </c>
      <c r="BF331" s="4">
        <v>7</v>
      </c>
      <c r="BG331" s="4">
        <v>5</v>
      </c>
      <c r="BH331" s="4">
        <v>31</v>
      </c>
      <c r="BI331" s="4">
        <v>14</v>
      </c>
      <c r="BJ331" s="4">
        <v>14</v>
      </c>
      <c r="BK331" s="4">
        <v>45</v>
      </c>
    </row>
    <row r="332" spans="1:63" s="1" customFormat="1" ht="9.9" customHeight="1" x14ac:dyDescent="0.2">
      <c r="A332" s="6" t="s">
        <v>17</v>
      </c>
      <c r="B332" s="10"/>
      <c r="C332" s="4">
        <v>24</v>
      </c>
      <c r="D332" s="4">
        <v>52</v>
      </c>
      <c r="E332" s="4">
        <v>16</v>
      </c>
      <c r="F332" s="4">
        <v>25245</v>
      </c>
      <c r="G332" s="4">
        <v>93</v>
      </c>
      <c r="H332" s="4">
        <v>52</v>
      </c>
      <c r="I332" s="4">
        <v>54</v>
      </c>
      <c r="J332" s="4">
        <v>418</v>
      </c>
      <c r="K332" s="4">
        <v>12</v>
      </c>
      <c r="L332" s="4">
        <v>46</v>
      </c>
      <c r="M332" s="4">
        <v>42</v>
      </c>
      <c r="N332" s="4">
        <v>1469</v>
      </c>
      <c r="O332" s="4">
        <v>285</v>
      </c>
      <c r="P332" s="4">
        <v>14</v>
      </c>
      <c r="Q332" s="4">
        <v>2567</v>
      </c>
      <c r="R332" s="4">
        <v>12</v>
      </c>
      <c r="S332" s="4">
        <v>34</v>
      </c>
      <c r="T332" s="4">
        <v>20</v>
      </c>
      <c r="U332" s="4">
        <v>13909</v>
      </c>
      <c r="V332" s="4">
        <v>148</v>
      </c>
      <c r="W332" s="4">
        <v>591</v>
      </c>
      <c r="X332" s="4">
        <v>2197</v>
      </c>
      <c r="Y332" s="4">
        <v>271</v>
      </c>
      <c r="Z332" s="4">
        <v>45</v>
      </c>
      <c r="AA332" s="4">
        <v>14</v>
      </c>
      <c r="AB332" s="4">
        <v>12011</v>
      </c>
      <c r="AC332" s="4">
        <v>11</v>
      </c>
      <c r="AD332" s="4">
        <v>125</v>
      </c>
      <c r="AE332" s="4">
        <v>24</v>
      </c>
      <c r="AF332" s="4">
        <v>15999</v>
      </c>
      <c r="AG332" s="4">
        <v>37</v>
      </c>
      <c r="AH332" s="4">
        <v>62</v>
      </c>
      <c r="AI332" s="4">
        <v>162</v>
      </c>
      <c r="AJ332" s="4">
        <v>73</v>
      </c>
      <c r="AK332" s="4">
        <v>160</v>
      </c>
      <c r="AL332" s="4">
        <v>51</v>
      </c>
      <c r="AM332" s="4">
        <v>92</v>
      </c>
      <c r="AN332" s="4">
        <v>622</v>
      </c>
      <c r="AO332" s="4">
        <v>18</v>
      </c>
      <c r="AP332" s="4">
        <v>54</v>
      </c>
      <c r="AQ332" s="4">
        <v>36</v>
      </c>
      <c r="AR332" s="4">
        <v>9</v>
      </c>
      <c r="AS332" s="4">
        <v>4</v>
      </c>
      <c r="AT332" s="4">
        <v>3</v>
      </c>
      <c r="AU332" s="4">
        <v>8</v>
      </c>
      <c r="AV332" s="4">
        <v>58</v>
      </c>
      <c r="AW332" s="4">
        <v>21</v>
      </c>
      <c r="AX332" s="4">
        <v>17</v>
      </c>
      <c r="AY332" s="4">
        <v>34</v>
      </c>
      <c r="AZ332" s="4">
        <v>39</v>
      </c>
      <c r="BA332" s="4">
        <v>13</v>
      </c>
      <c r="BB332" s="4">
        <v>33</v>
      </c>
      <c r="BC332" s="4">
        <v>13</v>
      </c>
      <c r="BD332" s="4">
        <v>15</v>
      </c>
      <c r="BE332" s="4">
        <v>50</v>
      </c>
      <c r="BF332" s="4">
        <v>7</v>
      </c>
      <c r="BG332" s="4">
        <v>7</v>
      </c>
      <c r="BH332" s="4">
        <v>40</v>
      </c>
      <c r="BI332" s="4">
        <v>20</v>
      </c>
      <c r="BJ332" s="4">
        <v>25</v>
      </c>
      <c r="BK332" s="4">
        <v>67</v>
      </c>
    </row>
    <row r="333" spans="1:63" s="7" customFormat="1" ht="9.9" customHeight="1" x14ac:dyDescent="0.2">
      <c r="B333" s="11" t="s">
        <v>18</v>
      </c>
      <c r="C333" s="8">
        <f t="shared" ref="C333:AH333" si="104">C332/ 77832</f>
        <v>3.083564600678384E-4</v>
      </c>
      <c r="D333" s="8">
        <f t="shared" si="104"/>
        <v>6.6810566348031659E-4</v>
      </c>
      <c r="E333" s="8">
        <f t="shared" si="104"/>
        <v>2.0557097337855896E-4</v>
      </c>
      <c r="F333" s="8">
        <f t="shared" si="104"/>
        <v>0.32435245143385755</v>
      </c>
      <c r="G333" s="8">
        <f t="shared" si="104"/>
        <v>1.1948812827628739E-3</v>
      </c>
      <c r="H333" s="8">
        <f t="shared" si="104"/>
        <v>6.6810566348031659E-4</v>
      </c>
      <c r="I333" s="8">
        <f t="shared" si="104"/>
        <v>6.9380203515263643E-4</v>
      </c>
      <c r="J333" s="8">
        <f t="shared" si="104"/>
        <v>5.3705416795148527E-3</v>
      </c>
      <c r="K333" s="8">
        <f t="shared" si="104"/>
        <v>1.541782300339192E-4</v>
      </c>
      <c r="L333" s="8">
        <f t="shared" si="104"/>
        <v>5.9101654846335696E-4</v>
      </c>
      <c r="M333" s="8">
        <f t="shared" si="104"/>
        <v>5.3962380511871728E-4</v>
      </c>
      <c r="N333" s="8">
        <f t="shared" si="104"/>
        <v>1.8873984993318944E-2</v>
      </c>
      <c r="O333" s="8">
        <f t="shared" si="104"/>
        <v>3.6617329633055811E-3</v>
      </c>
      <c r="P333" s="8">
        <f t="shared" si="104"/>
        <v>1.7987460170623907E-4</v>
      </c>
      <c r="Q333" s="8">
        <f t="shared" si="104"/>
        <v>3.2981293041422548E-2</v>
      </c>
      <c r="R333" s="8">
        <f t="shared" si="104"/>
        <v>1.541782300339192E-4</v>
      </c>
      <c r="S333" s="8">
        <f t="shared" si="104"/>
        <v>4.3683831842943776E-4</v>
      </c>
      <c r="T333" s="8">
        <f t="shared" si="104"/>
        <v>2.5696371672319867E-4</v>
      </c>
      <c r="U333" s="8">
        <f t="shared" si="104"/>
        <v>0.17870541679514854</v>
      </c>
      <c r="V333" s="8">
        <f t="shared" si="104"/>
        <v>1.9015315037516703E-3</v>
      </c>
      <c r="W333" s="8">
        <f t="shared" si="104"/>
        <v>7.5932778291705211E-3</v>
      </c>
      <c r="X333" s="8">
        <f t="shared" si="104"/>
        <v>2.8227464282043375E-2</v>
      </c>
      <c r="Y333" s="8">
        <f t="shared" si="104"/>
        <v>3.4818583615993421E-3</v>
      </c>
      <c r="Z333" s="8">
        <f t="shared" si="104"/>
        <v>5.7816836262719704E-4</v>
      </c>
      <c r="AA333" s="8">
        <f t="shared" si="104"/>
        <v>1.7987460170623907E-4</v>
      </c>
      <c r="AB333" s="8">
        <f t="shared" si="104"/>
        <v>0.15431956007811698</v>
      </c>
      <c r="AC333" s="8">
        <f t="shared" si="104"/>
        <v>1.4133004419775928E-4</v>
      </c>
      <c r="AD333" s="8">
        <f t="shared" si="104"/>
        <v>1.6060232295199918E-3</v>
      </c>
      <c r="AE333" s="8">
        <f t="shared" si="104"/>
        <v>3.083564600678384E-4</v>
      </c>
      <c r="AF333" s="8">
        <f t="shared" si="104"/>
        <v>0.20555812519272279</v>
      </c>
      <c r="AG333" s="8">
        <f t="shared" si="104"/>
        <v>4.7538287593791757E-4</v>
      </c>
      <c r="AH333" s="8">
        <f t="shared" si="104"/>
        <v>7.9658752184191589E-4</v>
      </c>
      <c r="AI333" s="8">
        <f t="shared" ref="AI333:BK333" si="105">AI332/ 77832</f>
        <v>2.0814061054579094E-3</v>
      </c>
      <c r="AJ333" s="8">
        <f t="shared" si="105"/>
        <v>9.3791756603967523E-4</v>
      </c>
      <c r="AK333" s="8">
        <f t="shared" si="105"/>
        <v>2.0557097337855893E-3</v>
      </c>
      <c r="AL333" s="8">
        <f t="shared" si="105"/>
        <v>6.5525747764415667E-4</v>
      </c>
      <c r="AM333" s="8">
        <f t="shared" si="105"/>
        <v>1.1820330969267139E-3</v>
      </c>
      <c r="AN333" s="8">
        <f t="shared" si="105"/>
        <v>7.9915715900914785E-3</v>
      </c>
      <c r="AO333" s="8">
        <f t="shared" si="105"/>
        <v>2.3126734505087883E-4</v>
      </c>
      <c r="AP333" s="8">
        <f t="shared" si="105"/>
        <v>6.9380203515263643E-4</v>
      </c>
      <c r="AQ333" s="8">
        <f t="shared" si="105"/>
        <v>4.6253469010175765E-4</v>
      </c>
      <c r="AR333" s="8">
        <f t="shared" si="105"/>
        <v>1.1563367252543941E-4</v>
      </c>
      <c r="AS333" s="8">
        <f t="shared" si="105"/>
        <v>5.139274334463974E-5</v>
      </c>
      <c r="AT333" s="8">
        <f t="shared" si="105"/>
        <v>3.85445575084798E-5</v>
      </c>
      <c r="AU333" s="8">
        <f t="shared" si="105"/>
        <v>1.0278548668927948E-4</v>
      </c>
      <c r="AV333" s="8">
        <f t="shared" si="105"/>
        <v>7.4519477849727621E-4</v>
      </c>
      <c r="AW333" s="8">
        <f t="shared" si="105"/>
        <v>2.6981190255935864E-4</v>
      </c>
      <c r="AX333" s="8">
        <f t="shared" si="105"/>
        <v>2.1841915921471888E-4</v>
      </c>
      <c r="AY333" s="8">
        <f t="shared" si="105"/>
        <v>4.3683831842943776E-4</v>
      </c>
      <c r="AZ333" s="8">
        <f t="shared" si="105"/>
        <v>5.0107924761023741E-4</v>
      </c>
      <c r="BA333" s="8">
        <f t="shared" si="105"/>
        <v>1.6702641587007915E-4</v>
      </c>
      <c r="BB333" s="8">
        <f t="shared" si="105"/>
        <v>4.2399013259327784E-4</v>
      </c>
      <c r="BC333" s="8">
        <f t="shared" si="105"/>
        <v>1.6702641587007915E-4</v>
      </c>
      <c r="BD333" s="8">
        <f t="shared" si="105"/>
        <v>1.9272278754239901E-4</v>
      </c>
      <c r="BE333" s="8">
        <f t="shared" si="105"/>
        <v>6.4240929180799675E-4</v>
      </c>
      <c r="BF333" s="8">
        <f t="shared" si="105"/>
        <v>8.9937300853119533E-5</v>
      </c>
      <c r="BG333" s="8">
        <f t="shared" si="105"/>
        <v>8.9937300853119533E-5</v>
      </c>
      <c r="BH333" s="8">
        <f t="shared" si="105"/>
        <v>5.1392743344639733E-4</v>
      </c>
      <c r="BI333" s="8">
        <f t="shared" si="105"/>
        <v>2.5696371672319867E-4</v>
      </c>
      <c r="BJ333" s="8">
        <f t="shared" si="105"/>
        <v>3.2120464590399837E-4</v>
      </c>
      <c r="BK333" s="8">
        <f t="shared" si="105"/>
        <v>8.608284510227156E-4</v>
      </c>
    </row>
    <row r="334" spans="1:63" s="1" customFormat="1" ht="5.0999999999999996" customHeight="1" x14ac:dyDescent="0.2">
      <c r="B334" s="12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 s="1" customFormat="1" ht="9.9" customHeight="1" x14ac:dyDescent="0.2">
      <c r="A335" s="3" t="s">
        <v>116</v>
      </c>
      <c r="B335" s="12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 s="1" customFormat="1" ht="9.9" customHeight="1" x14ac:dyDescent="0.2">
      <c r="B336" s="10" t="s">
        <v>91</v>
      </c>
      <c r="C336" s="4">
        <v>23</v>
      </c>
      <c r="D336" s="4">
        <v>83</v>
      </c>
      <c r="E336" s="4">
        <v>8</v>
      </c>
      <c r="F336" s="4">
        <v>24838</v>
      </c>
      <c r="G336" s="4">
        <v>98</v>
      </c>
      <c r="H336" s="4">
        <v>36</v>
      </c>
      <c r="I336" s="4">
        <v>314</v>
      </c>
      <c r="J336" s="4">
        <v>29</v>
      </c>
      <c r="K336" s="4">
        <v>13</v>
      </c>
      <c r="L336" s="4">
        <v>371</v>
      </c>
      <c r="M336" s="4">
        <v>80</v>
      </c>
      <c r="N336" s="4">
        <v>1573</v>
      </c>
      <c r="O336" s="4">
        <v>671</v>
      </c>
      <c r="P336" s="4">
        <v>41</v>
      </c>
      <c r="Q336" s="4">
        <v>2427</v>
      </c>
      <c r="R336" s="4">
        <v>42</v>
      </c>
      <c r="S336" s="4">
        <v>27</v>
      </c>
      <c r="T336" s="4">
        <v>15</v>
      </c>
      <c r="U336" s="4">
        <v>18384</v>
      </c>
      <c r="V336" s="4">
        <v>188</v>
      </c>
      <c r="W336" s="4">
        <v>605</v>
      </c>
      <c r="X336" s="4">
        <v>4071</v>
      </c>
      <c r="Y336" s="4">
        <v>406</v>
      </c>
      <c r="Z336" s="4">
        <v>59</v>
      </c>
      <c r="AA336" s="4">
        <v>13</v>
      </c>
      <c r="AB336" s="4">
        <v>3415</v>
      </c>
      <c r="AC336" s="4">
        <v>18</v>
      </c>
      <c r="AD336" s="4">
        <v>231</v>
      </c>
      <c r="AE336" s="4">
        <v>70</v>
      </c>
      <c r="AF336" s="4">
        <v>6655</v>
      </c>
      <c r="AG336" s="4">
        <v>60</v>
      </c>
      <c r="AH336" s="4">
        <v>37</v>
      </c>
      <c r="AI336" s="4">
        <v>175</v>
      </c>
      <c r="AJ336" s="4">
        <v>71</v>
      </c>
      <c r="AK336" s="4">
        <v>391</v>
      </c>
      <c r="AL336" s="4">
        <v>141</v>
      </c>
      <c r="AM336" s="4">
        <v>74</v>
      </c>
      <c r="AN336" s="4">
        <v>1053</v>
      </c>
      <c r="AO336" s="4">
        <v>18</v>
      </c>
      <c r="AP336" s="4">
        <v>34</v>
      </c>
      <c r="AQ336" s="4">
        <v>22</v>
      </c>
      <c r="AR336" s="4">
        <v>12</v>
      </c>
      <c r="AS336" s="4">
        <v>7</v>
      </c>
      <c r="AT336" s="4">
        <v>2</v>
      </c>
      <c r="AU336" s="4">
        <v>7</v>
      </c>
      <c r="AV336" s="4">
        <v>277</v>
      </c>
      <c r="AW336" s="4">
        <v>30</v>
      </c>
      <c r="AX336" s="4">
        <v>10</v>
      </c>
      <c r="AY336" s="4">
        <v>166</v>
      </c>
      <c r="AZ336" s="4">
        <v>172</v>
      </c>
      <c r="BA336" s="4">
        <v>11</v>
      </c>
      <c r="BB336" s="4">
        <v>45</v>
      </c>
      <c r="BC336" s="4">
        <v>13</v>
      </c>
      <c r="BD336" s="4">
        <v>21</v>
      </c>
      <c r="BE336" s="4">
        <v>164</v>
      </c>
      <c r="BF336" s="4">
        <v>5</v>
      </c>
      <c r="BG336" s="4">
        <v>14</v>
      </c>
      <c r="BH336" s="4">
        <v>35</v>
      </c>
      <c r="BI336" s="4">
        <v>41</v>
      </c>
      <c r="BJ336" s="4">
        <v>55</v>
      </c>
      <c r="BK336" s="4">
        <v>171</v>
      </c>
    </row>
    <row r="337" spans="1:63" s="1" customFormat="1" ht="9.9" customHeight="1" x14ac:dyDescent="0.2">
      <c r="A337" s="6" t="s">
        <v>17</v>
      </c>
      <c r="B337" s="10"/>
      <c r="C337" s="4">
        <v>23</v>
      </c>
      <c r="D337" s="4">
        <v>83</v>
      </c>
      <c r="E337" s="4">
        <v>8</v>
      </c>
      <c r="F337" s="4">
        <v>24838</v>
      </c>
      <c r="G337" s="4">
        <v>98</v>
      </c>
      <c r="H337" s="4">
        <v>36</v>
      </c>
      <c r="I337" s="4">
        <v>314</v>
      </c>
      <c r="J337" s="4">
        <v>29</v>
      </c>
      <c r="K337" s="4">
        <v>13</v>
      </c>
      <c r="L337" s="4">
        <v>371</v>
      </c>
      <c r="M337" s="4">
        <v>80</v>
      </c>
      <c r="N337" s="4">
        <v>1573</v>
      </c>
      <c r="O337" s="4">
        <v>671</v>
      </c>
      <c r="P337" s="4">
        <v>41</v>
      </c>
      <c r="Q337" s="4">
        <v>2427</v>
      </c>
      <c r="R337" s="4">
        <v>42</v>
      </c>
      <c r="S337" s="4">
        <v>27</v>
      </c>
      <c r="T337" s="4">
        <v>15</v>
      </c>
      <c r="U337" s="4">
        <v>18384</v>
      </c>
      <c r="V337" s="4">
        <v>188</v>
      </c>
      <c r="W337" s="4">
        <v>605</v>
      </c>
      <c r="X337" s="4">
        <v>4071</v>
      </c>
      <c r="Y337" s="4">
        <v>406</v>
      </c>
      <c r="Z337" s="4">
        <v>59</v>
      </c>
      <c r="AA337" s="4">
        <v>13</v>
      </c>
      <c r="AB337" s="4">
        <v>3415</v>
      </c>
      <c r="AC337" s="4">
        <v>18</v>
      </c>
      <c r="AD337" s="4">
        <v>231</v>
      </c>
      <c r="AE337" s="4">
        <v>70</v>
      </c>
      <c r="AF337" s="4">
        <v>6655</v>
      </c>
      <c r="AG337" s="4">
        <v>60</v>
      </c>
      <c r="AH337" s="4">
        <v>37</v>
      </c>
      <c r="AI337" s="4">
        <v>175</v>
      </c>
      <c r="AJ337" s="4">
        <v>71</v>
      </c>
      <c r="AK337" s="4">
        <v>391</v>
      </c>
      <c r="AL337" s="4">
        <v>141</v>
      </c>
      <c r="AM337" s="4">
        <v>74</v>
      </c>
      <c r="AN337" s="4">
        <v>1053</v>
      </c>
      <c r="AO337" s="4">
        <v>18</v>
      </c>
      <c r="AP337" s="4">
        <v>34</v>
      </c>
      <c r="AQ337" s="4">
        <v>22</v>
      </c>
      <c r="AR337" s="4">
        <v>12</v>
      </c>
      <c r="AS337" s="4">
        <v>7</v>
      </c>
      <c r="AT337" s="4">
        <v>2</v>
      </c>
      <c r="AU337" s="4">
        <v>7</v>
      </c>
      <c r="AV337" s="4">
        <v>277</v>
      </c>
      <c r="AW337" s="4">
        <v>30</v>
      </c>
      <c r="AX337" s="4">
        <v>10</v>
      </c>
      <c r="AY337" s="4">
        <v>166</v>
      </c>
      <c r="AZ337" s="4">
        <v>172</v>
      </c>
      <c r="BA337" s="4">
        <v>11</v>
      </c>
      <c r="BB337" s="4">
        <v>45</v>
      </c>
      <c r="BC337" s="4">
        <v>13</v>
      </c>
      <c r="BD337" s="4">
        <v>21</v>
      </c>
      <c r="BE337" s="4">
        <v>164</v>
      </c>
      <c r="BF337" s="4">
        <v>5</v>
      </c>
      <c r="BG337" s="4">
        <v>14</v>
      </c>
      <c r="BH337" s="4">
        <v>35</v>
      </c>
      <c r="BI337" s="4">
        <v>41</v>
      </c>
      <c r="BJ337" s="4">
        <v>55</v>
      </c>
      <c r="BK337" s="4">
        <v>171</v>
      </c>
    </row>
    <row r="338" spans="1:63" s="7" customFormat="1" ht="9.9" customHeight="1" x14ac:dyDescent="0.2">
      <c r="B338" s="11" t="s">
        <v>18</v>
      </c>
      <c r="C338" s="8">
        <f t="shared" ref="C338:AH338" si="106">C337/ 68138</f>
        <v>3.3755026563738296E-4</v>
      </c>
      <c r="D338" s="8">
        <f t="shared" si="106"/>
        <v>1.2181161759957733E-3</v>
      </c>
      <c r="E338" s="8">
        <f t="shared" si="106"/>
        <v>1.1740878804778538E-4</v>
      </c>
      <c r="F338" s="8">
        <f t="shared" si="106"/>
        <v>0.36452493469136166</v>
      </c>
      <c r="G338" s="8">
        <f t="shared" si="106"/>
        <v>1.4382576535853708E-3</v>
      </c>
      <c r="H338" s="8">
        <f t="shared" si="106"/>
        <v>5.2833954621503421E-4</v>
      </c>
      <c r="I338" s="8">
        <f t="shared" si="106"/>
        <v>4.608294930875576E-3</v>
      </c>
      <c r="J338" s="8">
        <f t="shared" si="106"/>
        <v>4.2560685667322198E-4</v>
      </c>
      <c r="K338" s="8">
        <f t="shared" si="106"/>
        <v>1.9078928057765125E-4</v>
      </c>
      <c r="L338" s="8">
        <f t="shared" si="106"/>
        <v>5.4448325457160471E-3</v>
      </c>
      <c r="M338" s="8">
        <f t="shared" si="106"/>
        <v>1.1740878804778537E-3</v>
      </c>
      <c r="N338" s="8">
        <f t="shared" si="106"/>
        <v>2.3085502949895798E-2</v>
      </c>
      <c r="O338" s="8">
        <f t="shared" si="106"/>
        <v>9.8476620975079983E-3</v>
      </c>
      <c r="P338" s="8">
        <f t="shared" si="106"/>
        <v>6.0172003874490001E-4</v>
      </c>
      <c r="Q338" s="8">
        <f t="shared" si="106"/>
        <v>3.5618891073996892E-2</v>
      </c>
      <c r="R338" s="8">
        <f t="shared" si="106"/>
        <v>6.1639613725087328E-4</v>
      </c>
      <c r="S338" s="8">
        <f t="shared" si="106"/>
        <v>3.9625465966127565E-4</v>
      </c>
      <c r="T338" s="8">
        <f t="shared" si="106"/>
        <v>2.2014147758959759E-4</v>
      </c>
      <c r="U338" s="8">
        <f t="shared" si="106"/>
        <v>0.26980539493381078</v>
      </c>
      <c r="V338" s="8">
        <f t="shared" si="106"/>
        <v>2.7591065191229563E-3</v>
      </c>
      <c r="W338" s="8">
        <f t="shared" si="106"/>
        <v>8.8790395961137695E-3</v>
      </c>
      <c r="X338" s="8">
        <f t="shared" si="106"/>
        <v>5.9746397017816782E-2</v>
      </c>
      <c r="Y338" s="8">
        <f t="shared" si="106"/>
        <v>5.9584959934251081E-3</v>
      </c>
      <c r="Z338" s="8">
        <f t="shared" si="106"/>
        <v>8.6588981185241711E-4</v>
      </c>
      <c r="AA338" s="8">
        <f t="shared" si="106"/>
        <v>1.9078928057765125E-4</v>
      </c>
      <c r="AB338" s="8">
        <f t="shared" si="106"/>
        <v>5.0118876397898381E-2</v>
      </c>
      <c r="AC338" s="8">
        <f t="shared" si="106"/>
        <v>2.641697731075171E-4</v>
      </c>
      <c r="AD338" s="8">
        <f t="shared" si="106"/>
        <v>3.390178754879803E-3</v>
      </c>
      <c r="AE338" s="8">
        <f t="shared" si="106"/>
        <v>1.0273268954181221E-3</v>
      </c>
      <c r="AF338" s="8">
        <f t="shared" si="106"/>
        <v>9.7669435557251466E-2</v>
      </c>
      <c r="AG338" s="8">
        <f t="shared" si="106"/>
        <v>8.8056591035839038E-4</v>
      </c>
      <c r="AH338" s="8">
        <f t="shared" si="106"/>
        <v>5.4301564472100737E-4</v>
      </c>
      <c r="AI338" s="8">
        <f t="shared" ref="AI338:BK338" si="107">AI337/ 68138</f>
        <v>2.5683172385453051E-3</v>
      </c>
      <c r="AJ338" s="8">
        <f t="shared" si="107"/>
        <v>1.0420029939240951E-3</v>
      </c>
      <c r="AK338" s="8">
        <f t="shared" si="107"/>
        <v>5.7383545158355099E-3</v>
      </c>
      <c r="AL338" s="8">
        <f t="shared" si="107"/>
        <v>2.0693298893422175E-3</v>
      </c>
      <c r="AM338" s="8">
        <f t="shared" si="107"/>
        <v>1.0860312894420147E-3</v>
      </c>
      <c r="AN338" s="8">
        <f t="shared" si="107"/>
        <v>1.5453931726789751E-2</v>
      </c>
      <c r="AO338" s="8">
        <f t="shared" si="107"/>
        <v>2.641697731075171E-4</v>
      </c>
      <c r="AP338" s="8">
        <f t="shared" si="107"/>
        <v>4.9898734920308789E-4</v>
      </c>
      <c r="AQ338" s="8">
        <f t="shared" si="107"/>
        <v>3.228741671314098E-4</v>
      </c>
      <c r="AR338" s="8">
        <f t="shared" si="107"/>
        <v>1.7611318207167806E-4</v>
      </c>
      <c r="AS338" s="8">
        <f t="shared" si="107"/>
        <v>1.027326895418122E-4</v>
      </c>
      <c r="AT338" s="8">
        <f t="shared" si="107"/>
        <v>2.9352197011946344E-5</v>
      </c>
      <c r="AU338" s="8">
        <f t="shared" si="107"/>
        <v>1.027326895418122E-4</v>
      </c>
      <c r="AV338" s="8">
        <f t="shared" si="107"/>
        <v>4.0652792861545686E-3</v>
      </c>
      <c r="AW338" s="8">
        <f t="shared" si="107"/>
        <v>4.4028295517919519E-4</v>
      </c>
      <c r="AX338" s="8">
        <f t="shared" si="107"/>
        <v>1.4676098505973171E-4</v>
      </c>
      <c r="AY338" s="8">
        <f t="shared" si="107"/>
        <v>2.4362323519915466E-3</v>
      </c>
      <c r="AZ338" s="8">
        <f t="shared" si="107"/>
        <v>2.5242889430273857E-3</v>
      </c>
      <c r="BA338" s="8">
        <f t="shared" si="107"/>
        <v>1.614370835657049E-4</v>
      </c>
      <c r="BB338" s="8">
        <f t="shared" si="107"/>
        <v>6.6042443276879276E-4</v>
      </c>
      <c r="BC338" s="8">
        <f t="shared" si="107"/>
        <v>1.9078928057765125E-4</v>
      </c>
      <c r="BD338" s="8">
        <f t="shared" si="107"/>
        <v>3.0819806862543664E-4</v>
      </c>
      <c r="BE338" s="8">
        <f t="shared" si="107"/>
        <v>2.4068801549796E-3</v>
      </c>
      <c r="BF338" s="8">
        <f t="shared" si="107"/>
        <v>7.3380492529865856E-5</v>
      </c>
      <c r="BG338" s="8">
        <f t="shared" si="107"/>
        <v>2.0546537908362441E-4</v>
      </c>
      <c r="BH338" s="8">
        <f t="shared" si="107"/>
        <v>5.1366344770906105E-4</v>
      </c>
      <c r="BI338" s="8">
        <f t="shared" si="107"/>
        <v>6.0172003874490001E-4</v>
      </c>
      <c r="BJ338" s="8">
        <f t="shared" si="107"/>
        <v>8.0718541782852447E-4</v>
      </c>
      <c r="BK338" s="8">
        <f t="shared" si="107"/>
        <v>2.5096128445214125E-3</v>
      </c>
    </row>
    <row r="339" spans="1:63" s="1" customFormat="1" ht="5.0999999999999996" customHeight="1" x14ac:dyDescent="0.2">
      <c r="B339" s="12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 s="1" customFormat="1" ht="9.9" customHeight="1" x14ac:dyDescent="0.2">
      <c r="A340" s="3" t="s">
        <v>117</v>
      </c>
      <c r="B340" s="12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 s="1" customFormat="1" ht="9.9" customHeight="1" x14ac:dyDescent="0.2">
      <c r="B341" s="10" t="s">
        <v>91</v>
      </c>
      <c r="C341" s="4">
        <v>34</v>
      </c>
      <c r="D341" s="4">
        <v>72</v>
      </c>
      <c r="E341" s="4">
        <v>8</v>
      </c>
      <c r="F341" s="4">
        <v>42354</v>
      </c>
      <c r="G341" s="4">
        <v>130</v>
      </c>
      <c r="H341" s="4">
        <v>61</v>
      </c>
      <c r="I341" s="4">
        <v>427</v>
      </c>
      <c r="J341" s="4">
        <v>51</v>
      </c>
      <c r="K341" s="4">
        <v>14</v>
      </c>
      <c r="L341" s="4">
        <v>360</v>
      </c>
      <c r="M341" s="4">
        <v>72</v>
      </c>
      <c r="N341" s="4">
        <v>4714</v>
      </c>
      <c r="O341" s="4">
        <v>1104</v>
      </c>
      <c r="P341" s="4">
        <v>52</v>
      </c>
      <c r="Q341" s="4">
        <v>6949</v>
      </c>
      <c r="R341" s="4">
        <v>84</v>
      </c>
      <c r="S341" s="4">
        <v>27</v>
      </c>
      <c r="T341" s="4">
        <v>14</v>
      </c>
      <c r="U341" s="4">
        <v>46517</v>
      </c>
      <c r="V341" s="4">
        <v>228</v>
      </c>
      <c r="W341" s="4">
        <v>1704</v>
      </c>
      <c r="X341" s="4">
        <v>4757</v>
      </c>
      <c r="Y341" s="4">
        <v>328</v>
      </c>
      <c r="Z341" s="4">
        <v>67</v>
      </c>
      <c r="AA341" s="4">
        <v>19</v>
      </c>
      <c r="AB341" s="4">
        <v>3204</v>
      </c>
      <c r="AC341" s="4">
        <v>8</v>
      </c>
      <c r="AD341" s="4">
        <v>138</v>
      </c>
      <c r="AE341" s="4">
        <v>37</v>
      </c>
      <c r="AF341" s="4">
        <v>15350</v>
      </c>
      <c r="AG341" s="4">
        <v>50</v>
      </c>
      <c r="AH341" s="4">
        <v>27</v>
      </c>
      <c r="AI341" s="4">
        <v>129</v>
      </c>
      <c r="AJ341" s="4">
        <v>39</v>
      </c>
      <c r="AK341" s="4">
        <v>374</v>
      </c>
      <c r="AL341" s="4">
        <v>120</v>
      </c>
      <c r="AM341" s="4">
        <v>119</v>
      </c>
      <c r="AN341" s="4">
        <v>863</v>
      </c>
      <c r="AO341" s="4">
        <v>31</v>
      </c>
      <c r="AP341" s="4">
        <v>27</v>
      </c>
      <c r="AQ341" s="4">
        <v>39</v>
      </c>
      <c r="AR341" s="4">
        <v>18</v>
      </c>
      <c r="AS341" s="4">
        <v>4</v>
      </c>
      <c r="AT341" s="4">
        <v>6</v>
      </c>
      <c r="AU341" s="4">
        <v>8</v>
      </c>
      <c r="AV341" s="4">
        <v>13</v>
      </c>
      <c r="AW341" s="4">
        <v>27</v>
      </c>
      <c r="AX341" s="4">
        <v>4</v>
      </c>
      <c r="AY341" s="4">
        <v>247</v>
      </c>
      <c r="AZ341" s="4">
        <v>160</v>
      </c>
      <c r="BA341" s="4">
        <v>28</v>
      </c>
      <c r="BB341" s="4">
        <v>26</v>
      </c>
      <c r="BC341" s="4">
        <v>16</v>
      </c>
      <c r="BD341" s="4">
        <v>9</v>
      </c>
      <c r="BE341" s="4">
        <v>180</v>
      </c>
      <c r="BF341" s="4">
        <v>9</v>
      </c>
      <c r="BG341" s="4">
        <v>8</v>
      </c>
      <c r="BH341" s="4">
        <v>28</v>
      </c>
      <c r="BI341" s="4">
        <v>27</v>
      </c>
      <c r="BJ341" s="4">
        <v>44</v>
      </c>
      <c r="BK341" s="4">
        <v>48</v>
      </c>
    </row>
    <row r="342" spans="1:63" s="1" customFormat="1" ht="9.9" customHeight="1" x14ac:dyDescent="0.2">
      <c r="A342" s="6" t="s">
        <v>17</v>
      </c>
      <c r="B342" s="10"/>
      <c r="C342" s="4">
        <v>34</v>
      </c>
      <c r="D342" s="4">
        <v>72</v>
      </c>
      <c r="E342" s="4">
        <v>8</v>
      </c>
      <c r="F342" s="4">
        <v>42354</v>
      </c>
      <c r="G342" s="4">
        <v>130</v>
      </c>
      <c r="H342" s="4">
        <v>61</v>
      </c>
      <c r="I342" s="4">
        <v>427</v>
      </c>
      <c r="J342" s="4">
        <v>51</v>
      </c>
      <c r="K342" s="4">
        <v>14</v>
      </c>
      <c r="L342" s="4">
        <v>360</v>
      </c>
      <c r="M342" s="4">
        <v>72</v>
      </c>
      <c r="N342" s="4">
        <v>4714</v>
      </c>
      <c r="O342" s="4">
        <v>1104</v>
      </c>
      <c r="P342" s="4">
        <v>52</v>
      </c>
      <c r="Q342" s="4">
        <v>6949</v>
      </c>
      <c r="R342" s="4">
        <v>84</v>
      </c>
      <c r="S342" s="4">
        <v>27</v>
      </c>
      <c r="T342" s="4">
        <v>14</v>
      </c>
      <c r="U342" s="4">
        <v>46517</v>
      </c>
      <c r="V342" s="4">
        <v>228</v>
      </c>
      <c r="W342" s="4">
        <v>1704</v>
      </c>
      <c r="X342" s="4">
        <v>4757</v>
      </c>
      <c r="Y342" s="4">
        <v>328</v>
      </c>
      <c r="Z342" s="4">
        <v>67</v>
      </c>
      <c r="AA342" s="4">
        <v>19</v>
      </c>
      <c r="AB342" s="4">
        <v>3204</v>
      </c>
      <c r="AC342" s="4">
        <v>8</v>
      </c>
      <c r="AD342" s="4">
        <v>138</v>
      </c>
      <c r="AE342" s="4">
        <v>37</v>
      </c>
      <c r="AF342" s="4">
        <v>15350</v>
      </c>
      <c r="AG342" s="4">
        <v>50</v>
      </c>
      <c r="AH342" s="4">
        <v>27</v>
      </c>
      <c r="AI342" s="4">
        <v>129</v>
      </c>
      <c r="AJ342" s="4">
        <v>39</v>
      </c>
      <c r="AK342" s="4">
        <v>374</v>
      </c>
      <c r="AL342" s="4">
        <v>120</v>
      </c>
      <c r="AM342" s="4">
        <v>119</v>
      </c>
      <c r="AN342" s="4">
        <v>863</v>
      </c>
      <c r="AO342" s="4">
        <v>31</v>
      </c>
      <c r="AP342" s="4">
        <v>27</v>
      </c>
      <c r="AQ342" s="4">
        <v>39</v>
      </c>
      <c r="AR342" s="4">
        <v>18</v>
      </c>
      <c r="AS342" s="4">
        <v>4</v>
      </c>
      <c r="AT342" s="4">
        <v>6</v>
      </c>
      <c r="AU342" s="4">
        <v>8</v>
      </c>
      <c r="AV342" s="4">
        <v>13</v>
      </c>
      <c r="AW342" s="4">
        <v>27</v>
      </c>
      <c r="AX342" s="4">
        <v>4</v>
      </c>
      <c r="AY342" s="4">
        <v>247</v>
      </c>
      <c r="AZ342" s="4">
        <v>160</v>
      </c>
      <c r="BA342" s="4">
        <v>28</v>
      </c>
      <c r="BB342" s="4">
        <v>26</v>
      </c>
      <c r="BC342" s="4">
        <v>16</v>
      </c>
      <c r="BD342" s="4">
        <v>9</v>
      </c>
      <c r="BE342" s="4">
        <v>180</v>
      </c>
      <c r="BF342" s="4">
        <v>9</v>
      </c>
      <c r="BG342" s="4">
        <v>8</v>
      </c>
      <c r="BH342" s="4">
        <v>28</v>
      </c>
      <c r="BI342" s="4">
        <v>27</v>
      </c>
      <c r="BJ342" s="4">
        <v>44</v>
      </c>
      <c r="BK342" s="4">
        <v>48</v>
      </c>
    </row>
    <row r="343" spans="1:63" s="7" customFormat="1" ht="9.9" customHeight="1" x14ac:dyDescent="0.2">
      <c r="B343" s="11" t="s">
        <v>18</v>
      </c>
      <c r="C343" s="8">
        <f t="shared" ref="C343:AH343" si="108">C342/ 131612</f>
        <v>2.5833510622131722E-4</v>
      </c>
      <c r="D343" s="8">
        <f t="shared" si="108"/>
        <v>5.4706257788043639E-4</v>
      </c>
      <c r="E343" s="8">
        <f t="shared" si="108"/>
        <v>6.0784730875604049E-5</v>
      </c>
      <c r="F343" s="8">
        <f t="shared" si="108"/>
        <v>0.32180956143816675</v>
      </c>
      <c r="G343" s="8">
        <f t="shared" si="108"/>
        <v>9.8775187672856587E-4</v>
      </c>
      <c r="H343" s="8">
        <f t="shared" si="108"/>
        <v>4.6348357292648088E-4</v>
      </c>
      <c r="I343" s="8">
        <f t="shared" si="108"/>
        <v>3.2443850104853663E-3</v>
      </c>
      <c r="J343" s="8">
        <f t="shared" si="108"/>
        <v>3.8750265933197581E-4</v>
      </c>
      <c r="K343" s="8">
        <f t="shared" si="108"/>
        <v>1.0637327903230709E-4</v>
      </c>
      <c r="L343" s="8">
        <f t="shared" si="108"/>
        <v>2.7353128894021823E-3</v>
      </c>
      <c r="M343" s="8">
        <f t="shared" si="108"/>
        <v>5.4706257788043639E-4</v>
      </c>
      <c r="N343" s="8">
        <f t="shared" si="108"/>
        <v>3.5817402668449683E-2</v>
      </c>
      <c r="O343" s="8">
        <f t="shared" si="108"/>
        <v>8.388292860833358E-3</v>
      </c>
      <c r="P343" s="8">
        <f t="shared" si="108"/>
        <v>3.9510075069142629E-4</v>
      </c>
      <c r="Q343" s="8">
        <f t="shared" si="108"/>
        <v>5.2799136856821569E-2</v>
      </c>
      <c r="R343" s="8">
        <f t="shared" si="108"/>
        <v>6.3823967419384254E-4</v>
      </c>
      <c r="S343" s="8">
        <f t="shared" si="108"/>
        <v>2.0514846670516366E-4</v>
      </c>
      <c r="T343" s="8">
        <f t="shared" si="108"/>
        <v>1.0637327903230709E-4</v>
      </c>
      <c r="U343" s="8">
        <f t="shared" si="108"/>
        <v>0.35344041576755919</v>
      </c>
      <c r="V343" s="8">
        <f t="shared" si="108"/>
        <v>1.7323648299547153E-3</v>
      </c>
      <c r="W343" s="8">
        <f t="shared" si="108"/>
        <v>1.2947147676503663E-2</v>
      </c>
      <c r="X343" s="8">
        <f t="shared" si="108"/>
        <v>3.6144120596906054E-2</v>
      </c>
      <c r="Y343" s="8">
        <f t="shared" si="108"/>
        <v>2.4921739658997659E-3</v>
      </c>
      <c r="Z343" s="8">
        <f t="shared" si="108"/>
        <v>5.0907212108318391E-4</v>
      </c>
      <c r="AA343" s="8">
        <f t="shared" si="108"/>
        <v>1.4436373582955961E-4</v>
      </c>
      <c r="AB343" s="8">
        <f t="shared" si="108"/>
        <v>2.4344284715679423E-2</v>
      </c>
      <c r="AC343" s="8">
        <f t="shared" si="108"/>
        <v>6.0784730875604049E-5</v>
      </c>
      <c r="AD343" s="8">
        <f t="shared" si="108"/>
        <v>1.0485366076041698E-3</v>
      </c>
      <c r="AE343" s="8">
        <f t="shared" si="108"/>
        <v>2.8112938029966873E-4</v>
      </c>
      <c r="AF343" s="8">
        <f t="shared" si="108"/>
        <v>0.11663070236756527</v>
      </c>
      <c r="AG343" s="8">
        <f t="shared" si="108"/>
        <v>3.7990456797252532E-4</v>
      </c>
      <c r="AH343" s="8">
        <f t="shared" si="108"/>
        <v>2.0514846670516366E-4</v>
      </c>
      <c r="AI343" s="8">
        <f t="shared" ref="AI343:BK343" si="109">AI342/ 131612</f>
        <v>9.8015378536911533E-4</v>
      </c>
      <c r="AJ343" s="8">
        <f t="shared" si="109"/>
        <v>2.9632556301856976E-4</v>
      </c>
      <c r="AK343" s="8">
        <f t="shared" si="109"/>
        <v>2.8416861684344894E-3</v>
      </c>
      <c r="AL343" s="8">
        <f t="shared" si="109"/>
        <v>9.1177096313406068E-4</v>
      </c>
      <c r="AM343" s="8">
        <f t="shared" si="109"/>
        <v>9.0417287177461025E-4</v>
      </c>
      <c r="AN343" s="8">
        <f t="shared" si="109"/>
        <v>6.5571528432057866E-3</v>
      </c>
      <c r="AO343" s="8">
        <f t="shared" si="109"/>
        <v>2.3554083214296568E-4</v>
      </c>
      <c r="AP343" s="8">
        <f t="shared" si="109"/>
        <v>2.0514846670516366E-4</v>
      </c>
      <c r="AQ343" s="8">
        <f t="shared" si="109"/>
        <v>2.9632556301856976E-4</v>
      </c>
      <c r="AR343" s="8">
        <f t="shared" si="109"/>
        <v>1.367656444701091E-4</v>
      </c>
      <c r="AS343" s="8">
        <f t="shared" si="109"/>
        <v>3.0392365437802025E-5</v>
      </c>
      <c r="AT343" s="8">
        <f t="shared" si="109"/>
        <v>4.5588548156703037E-5</v>
      </c>
      <c r="AU343" s="8">
        <f t="shared" si="109"/>
        <v>6.0784730875604049E-5</v>
      </c>
      <c r="AV343" s="8">
        <f t="shared" si="109"/>
        <v>9.8775187672856573E-5</v>
      </c>
      <c r="AW343" s="8">
        <f t="shared" si="109"/>
        <v>2.0514846670516366E-4</v>
      </c>
      <c r="AX343" s="8">
        <f t="shared" si="109"/>
        <v>3.0392365437802025E-5</v>
      </c>
      <c r="AY343" s="8">
        <f t="shared" si="109"/>
        <v>1.8767285657842749E-3</v>
      </c>
      <c r="AZ343" s="8">
        <f t="shared" si="109"/>
        <v>1.215694617512081E-3</v>
      </c>
      <c r="BA343" s="8">
        <f t="shared" si="109"/>
        <v>2.1274655806461417E-4</v>
      </c>
      <c r="BB343" s="8">
        <f t="shared" si="109"/>
        <v>1.9755037534571315E-4</v>
      </c>
      <c r="BC343" s="8">
        <f t="shared" si="109"/>
        <v>1.215694617512081E-4</v>
      </c>
      <c r="BD343" s="8">
        <f t="shared" si="109"/>
        <v>6.8382822235054549E-5</v>
      </c>
      <c r="BE343" s="8">
        <f t="shared" si="109"/>
        <v>1.3676564447010911E-3</v>
      </c>
      <c r="BF343" s="8">
        <f t="shared" si="109"/>
        <v>6.8382822235054549E-5</v>
      </c>
      <c r="BG343" s="8">
        <f t="shared" si="109"/>
        <v>6.0784730875604049E-5</v>
      </c>
      <c r="BH343" s="8">
        <f t="shared" si="109"/>
        <v>2.1274655806461417E-4</v>
      </c>
      <c r="BI343" s="8">
        <f t="shared" si="109"/>
        <v>2.0514846670516366E-4</v>
      </c>
      <c r="BJ343" s="8">
        <f t="shared" si="109"/>
        <v>3.3431601981582224E-4</v>
      </c>
      <c r="BK343" s="8">
        <f t="shared" si="109"/>
        <v>3.647083852536243E-4</v>
      </c>
    </row>
    <row r="344" spans="1:63" s="1" customFormat="1" ht="5.0999999999999996" customHeight="1" x14ac:dyDescent="0.2">
      <c r="B344" s="12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 s="1" customFormat="1" ht="9.9" customHeight="1" x14ac:dyDescent="0.2">
      <c r="A345" s="3" t="s">
        <v>118</v>
      </c>
      <c r="B345" s="12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 s="1" customFormat="1" ht="9.9" customHeight="1" x14ac:dyDescent="0.2">
      <c r="B346" s="10" t="s">
        <v>91</v>
      </c>
      <c r="C346" s="4">
        <v>8</v>
      </c>
      <c r="D346" s="4">
        <v>34</v>
      </c>
      <c r="E346" s="4">
        <v>7</v>
      </c>
      <c r="F346" s="4">
        <v>33343</v>
      </c>
      <c r="G346" s="4">
        <v>88</v>
      </c>
      <c r="H346" s="4">
        <v>24</v>
      </c>
      <c r="I346" s="4">
        <v>212</v>
      </c>
      <c r="J346" s="4">
        <v>22</v>
      </c>
      <c r="K346" s="4">
        <v>6</v>
      </c>
      <c r="L346" s="4">
        <v>235</v>
      </c>
      <c r="M346" s="4">
        <v>60</v>
      </c>
      <c r="N346" s="4">
        <v>2214</v>
      </c>
      <c r="O346" s="4">
        <v>491</v>
      </c>
      <c r="P346" s="4">
        <v>38</v>
      </c>
      <c r="Q346" s="4">
        <v>3101</v>
      </c>
      <c r="R346" s="4">
        <v>35</v>
      </c>
      <c r="S346" s="4">
        <v>34</v>
      </c>
      <c r="T346" s="4">
        <v>24</v>
      </c>
      <c r="U346" s="4">
        <v>18272</v>
      </c>
      <c r="V346" s="4">
        <v>166</v>
      </c>
      <c r="W346" s="4">
        <v>583</v>
      </c>
      <c r="X346" s="4">
        <v>2926</v>
      </c>
      <c r="Y346" s="4">
        <v>573</v>
      </c>
      <c r="Z346" s="4">
        <v>87</v>
      </c>
      <c r="AA346" s="4">
        <v>30</v>
      </c>
      <c r="AB346" s="4">
        <v>9057</v>
      </c>
      <c r="AC346" s="4">
        <v>22</v>
      </c>
      <c r="AD346" s="4">
        <v>238</v>
      </c>
      <c r="AE346" s="4">
        <v>50</v>
      </c>
      <c r="AF346" s="4">
        <v>21455</v>
      </c>
      <c r="AG346" s="4">
        <v>63</v>
      </c>
      <c r="AH346" s="4">
        <v>52</v>
      </c>
      <c r="AI346" s="4">
        <v>160</v>
      </c>
      <c r="AJ346" s="4">
        <v>103</v>
      </c>
      <c r="AK346" s="4">
        <v>495</v>
      </c>
      <c r="AL346" s="4">
        <v>194</v>
      </c>
      <c r="AM346" s="4">
        <v>106</v>
      </c>
      <c r="AN346" s="4">
        <v>641</v>
      </c>
      <c r="AO346" s="4">
        <v>18</v>
      </c>
      <c r="AP346" s="4">
        <v>39</v>
      </c>
      <c r="AQ346" s="4">
        <v>26</v>
      </c>
      <c r="AR346" s="4">
        <v>12</v>
      </c>
      <c r="AS346" s="4">
        <v>2</v>
      </c>
      <c r="AT346" s="4">
        <v>3</v>
      </c>
      <c r="AU346" s="4">
        <v>3</v>
      </c>
      <c r="AV346" s="4">
        <v>10</v>
      </c>
      <c r="AW346" s="4">
        <v>21</v>
      </c>
      <c r="AX346" s="4">
        <v>17</v>
      </c>
      <c r="AY346" s="4">
        <v>5</v>
      </c>
      <c r="AZ346" s="4">
        <v>169</v>
      </c>
      <c r="BA346" s="4">
        <v>5</v>
      </c>
      <c r="BB346" s="4">
        <v>67</v>
      </c>
      <c r="BC346" s="4">
        <v>13</v>
      </c>
      <c r="BD346" s="4">
        <v>21</v>
      </c>
      <c r="BE346" s="4">
        <v>225</v>
      </c>
      <c r="BF346" s="4">
        <v>5</v>
      </c>
      <c r="BG346" s="4">
        <v>3</v>
      </c>
      <c r="BH346" s="4">
        <v>39</v>
      </c>
      <c r="BI346" s="4">
        <v>25</v>
      </c>
      <c r="BJ346" s="4">
        <v>40</v>
      </c>
      <c r="BK346" s="4">
        <v>133</v>
      </c>
    </row>
    <row r="347" spans="1:63" s="1" customFormat="1" ht="9.9" customHeight="1" x14ac:dyDescent="0.2">
      <c r="A347" s="6" t="s">
        <v>17</v>
      </c>
      <c r="B347" s="10"/>
      <c r="C347" s="4">
        <v>8</v>
      </c>
      <c r="D347" s="4">
        <v>34</v>
      </c>
      <c r="E347" s="4">
        <v>7</v>
      </c>
      <c r="F347" s="4">
        <v>33343</v>
      </c>
      <c r="G347" s="4">
        <v>88</v>
      </c>
      <c r="H347" s="4">
        <v>24</v>
      </c>
      <c r="I347" s="4">
        <v>212</v>
      </c>
      <c r="J347" s="4">
        <v>22</v>
      </c>
      <c r="K347" s="4">
        <v>6</v>
      </c>
      <c r="L347" s="4">
        <v>235</v>
      </c>
      <c r="M347" s="4">
        <v>60</v>
      </c>
      <c r="N347" s="4">
        <v>2214</v>
      </c>
      <c r="O347" s="4">
        <v>491</v>
      </c>
      <c r="P347" s="4">
        <v>38</v>
      </c>
      <c r="Q347" s="4">
        <v>3101</v>
      </c>
      <c r="R347" s="4">
        <v>35</v>
      </c>
      <c r="S347" s="4">
        <v>34</v>
      </c>
      <c r="T347" s="4">
        <v>24</v>
      </c>
      <c r="U347" s="4">
        <v>18272</v>
      </c>
      <c r="V347" s="4">
        <v>166</v>
      </c>
      <c r="W347" s="4">
        <v>583</v>
      </c>
      <c r="X347" s="4">
        <v>2926</v>
      </c>
      <c r="Y347" s="4">
        <v>573</v>
      </c>
      <c r="Z347" s="4">
        <v>87</v>
      </c>
      <c r="AA347" s="4">
        <v>30</v>
      </c>
      <c r="AB347" s="4">
        <v>9057</v>
      </c>
      <c r="AC347" s="4">
        <v>22</v>
      </c>
      <c r="AD347" s="4">
        <v>238</v>
      </c>
      <c r="AE347" s="4">
        <v>50</v>
      </c>
      <c r="AF347" s="4">
        <v>21455</v>
      </c>
      <c r="AG347" s="4">
        <v>63</v>
      </c>
      <c r="AH347" s="4">
        <v>52</v>
      </c>
      <c r="AI347" s="4">
        <v>160</v>
      </c>
      <c r="AJ347" s="4">
        <v>103</v>
      </c>
      <c r="AK347" s="4">
        <v>495</v>
      </c>
      <c r="AL347" s="4">
        <v>194</v>
      </c>
      <c r="AM347" s="4">
        <v>106</v>
      </c>
      <c r="AN347" s="4">
        <v>641</v>
      </c>
      <c r="AO347" s="4">
        <v>18</v>
      </c>
      <c r="AP347" s="4">
        <v>39</v>
      </c>
      <c r="AQ347" s="4">
        <v>26</v>
      </c>
      <c r="AR347" s="4">
        <v>12</v>
      </c>
      <c r="AS347" s="4">
        <v>2</v>
      </c>
      <c r="AT347" s="4">
        <v>3</v>
      </c>
      <c r="AU347" s="4">
        <v>3</v>
      </c>
      <c r="AV347" s="4">
        <v>10</v>
      </c>
      <c r="AW347" s="4">
        <v>21</v>
      </c>
      <c r="AX347" s="4">
        <v>17</v>
      </c>
      <c r="AY347" s="4">
        <v>5</v>
      </c>
      <c r="AZ347" s="4">
        <v>169</v>
      </c>
      <c r="BA347" s="4">
        <v>5</v>
      </c>
      <c r="BB347" s="4">
        <v>67</v>
      </c>
      <c r="BC347" s="4">
        <v>13</v>
      </c>
      <c r="BD347" s="4">
        <v>21</v>
      </c>
      <c r="BE347" s="4">
        <v>225</v>
      </c>
      <c r="BF347" s="4">
        <v>5</v>
      </c>
      <c r="BG347" s="4">
        <v>3</v>
      </c>
      <c r="BH347" s="4">
        <v>39</v>
      </c>
      <c r="BI347" s="4">
        <v>25</v>
      </c>
      <c r="BJ347" s="4">
        <v>40</v>
      </c>
      <c r="BK347" s="4">
        <v>133</v>
      </c>
    </row>
    <row r="348" spans="1:63" s="7" customFormat="1" ht="9.9" customHeight="1" x14ac:dyDescent="0.2">
      <c r="B348" s="11" t="s">
        <v>18</v>
      </c>
      <c r="C348" s="8">
        <f t="shared" ref="C348:AH348" si="110">C347/ 96150</f>
        <v>8.3203328133125322E-5</v>
      </c>
      <c r="D348" s="8">
        <f t="shared" si="110"/>
        <v>3.5361414456578261E-4</v>
      </c>
      <c r="E348" s="8">
        <f t="shared" si="110"/>
        <v>7.2802912116484662E-5</v>
      </c>
      <c r="F348" s="8">
        <f t="shared" si="110"/>
        <v>0.34678107124284974</v>
      </c>
      <c r="G348" s="8">
        <f t="shared" si="110"/>
        <v>9.1523660946437853E-4</v>
      </c>
      <c r="H348" s="8">
        <f t="shared" si="110"/>
        <v>2.4960998439937595E-4</v>
      </c>
      <c r="I348" s="8">
        <f t="shared" si="110"/>
        <v>2.2048881955278213E-3</v>
      </c>
      <c r="J348" s="8">
        <f t="shared" si="110"/>
        <v>2.2880915236609463E-4</v>
      </c>
      <c r="K348" s="8">
        <f t="shared" si="110"/>
        <v>6.2402496099843988E-5</v>
      </c>
      <c r="L348" s="8">
        <f t="shared" si="110"/>
        <v>2.4440977639105564E-3</v>
      </c>
      <c r="M348" s="8">
        <f t="shared" si="110"/>
        <v>6.2402496099843994E-4</v>
      </c>
      <c r="N348" s="8">
        <f t="shared" si="110"/>
        <v>2.3026521060842433E-2</v>
      </c>
      <c r="O348" s="8">
        <f t="shared" si="110"/>
        <v>5.1066042641705672E-3</v>
      </c>
      <c r="P348" s="8">
        <f t="shared" si="110"/>
        <v>3.952158086323453E-4</v>
      </c>
      <c r="Q348" s="8">
        <f t="shared" si="110"/>
        <v>3.2251690067602701E-2</v>
      </c>
      <c r="R348" s="8">
        <f t="shared" si="110"/>
        <v>3.6401456058242332E-4</v>
      </c>
      <c r="S348" s="8">
        <f t="shared" si="110"/>
        <v>3.5361414456578261E-4</v>
      </c>
      <c r="T348" s="8">
        <f t="shared" si="110"/>
        <v>2.4960998439937595E-4</v>
      </c>
      <c r="U348" s="8">
        <f t="shared" si="110"/>
        <v>0.19003640145605824</v>
      </c>
      <c r="V348" s="8">
        <f t="shared" si="110"/>
        <v>1.7264690587623505E-3</v>
      </c>
      <c r="W348" s="8">
        <f t="shared" si="110"/>
        <v>6.0634425377015079E-3</v>
      </c>
      <c r="X348" s="8">
        <f t="shared" si="110"/>
        <v>3.0431617264690587E-2</v>
      </c>
      <c r="Y348" s="8">
        <f t="shared" si="110"/>
        <v>5.9594383775351013E-3</v>
      </c>
      <c r="Z348" s="8">
        <f t="shared" si="110"/>
        <v>9.0483619344773787E-4</v>
      </c>
      <c r="AA348" s="8">
        <f t="shared" si="110"/>
        <v>3.1201248049921997E-4</v>
      </c>
      <c r="AB348" s="8">
        <f t="shared" si="110"/>
        <v>9.4196567862714506E-2</v>
      </c>
      <c r="AC348" s="8">
        <f t="shared" si="110"/>
        <v>2.2880915236609463E-4</v>
      </c>
      <c r="AD348" s="8">
        <f t="shared" si="110"/>
        <v>2.4752990119604784E-3</v>
      </c>
      <c r="AE348" s="8">
        <f t="shared" si="110"/>
        <v>5.2002080083203334E-4</v>
      </c>
      <c r="AF348" s="8">
        <f t="shared" si="110"/>
        <v>0.22314092563702548</v>
      </c>
      <c r="AG348" s="8">
        <f t="shared" si="110"/>
        <v>6.5522620904836192E-4</v>
      </c>
      <c r="AH348" s="8">
        <f t="shared" si="110"/>
        <v>5.4082163286531466E-4</v>
      </c>
      <c r="AI348" s="8">
        <f t="shared" ref="AI348:BK348" si="111">AI347/ 96150</f>
        <v>1.6640665626625065E-3</v>
      </c>
      <c r="AJ348" s="8">
        <f t="shared" si="111"/>
        <v>1.0712428497139887E-3</v>
      </c>
      <c r="AK348" s="8">
        <f t="shared" si="111"/>
        <v>5.1482059282371298E-3</v>
      </c>
      <c r="AL348" s="8">
        <f t="shared" si="111"/>
        <v>2.0176807072282889E-3</v>
      </c>
      <c r="AM348" s="8">
        <f t="shared" si="111"/>
        <v>1.1024440977639106E-3</v>
      </c>
      <c r="AN348" s="8">
        <f t="shared" si="111"/>
        <v>6.6666666666666671E-3</v>
      </c>
      <c r="AO348" s="8">
        <f t="shared" si="111"/>
        <v>1.8720748829953199E-4</v>
      </c>
      <c r="AP348" s="8">
        <f t="shared" si="111"/>
        <v>4.0561622464898596E-4</v>
      </c>
      <c r="AQ348" s="8">
        <f t="shared" si="111"/>
        <v>2.7041081643265733E-4</v>
      </c>
      <c r="AR348" s="8">
        <f t="shared" si="111"/>
        <v>1.2480499219968798E-4</v>
      </c>
      <c r="AS348" s="8">
        <f t="shared" si="111"/>
        <v>2.0800832033281331E-5</v>
      </c>
      <c r="AT348" s="8">
        <f t="shared" si="111"/>
        <v>3.1201248049921994E-5</v>
      </c>
      <c r="AU348" s="8">
        <f t="shared" si="111"/>
        <v>3.1201248049921994E-5</v>
      </c>
      <c r="AV348" s="8">
        <f t="shared" si="111"/>
        <v>1.0400416016640666E-4</v>
      </c>
      <c r="AW348" s="8">
        <f t="shared" si="111"/>
        <v>2.1840873634945397E-4</v>
      </c>
      <c r="AX348" s="8">
        <f t="shared" si="111"/>
        <v>1.768070722828913E-4</v>
      </c>
      <c r="AY348" s="8">
        <f t="shared" si="111"/>
        <v>5.2002080083203328E-5</v>
      </c>
      <c r="AZ348" s="8">
        <f t="shared" si="111"/>
        <v>1.7576703068122724E-3</v>
      </c>
      <c r="BA348" s="8">
        <f t="shared" si="111"/>
        <v>5.2002080083203328E-5</v>
      </c>
      <c r="BB348" s="8">
        <f t="shared" si="111"/>
        <v>6.9682787311492456E-4</v>
      </c>
      <c r="BC348" s="8">
        <f t="shared" si="111"/>
        <v>1.3520540821632866E-4</v>
      </c>
      <c r="BD348" s="8">
        <f t="shared" si="111"/>
        <v>2.1840873634945397E-4</v>
      </c>
      <c r="BE348" s="8">
        <f t="shared" si="111"/>
        <v>2.3400936037441498E-3</v>
      </c>
      <c r="BF348" s="8">
        <f t="shared" si="111"/>
        <v>5.2002080083203328E-5</v>
      </c>
      <c r="BG348" s="8">
        <f t="shared" si="111"/>
        <v>3.1201248049921994E-5</v>
      </c>
      <c r="BH348" s="8">
        <f t="shared" si="111"/>
        <v>4.0561622464898596E-4</v>
      </c>
      <c r="BI348" s="8">
        <f t="shared" si="111"/>
        <v>2.6001040041601667E-4</v>
      </c>
      <c r="BJ348" s="8">
        <f t="shared" si="111"/>
        <v>4.1601664066562663E-4</v>
      </c>
      <c r="BK348" s="8">
        <f t="shared" si="111"/>
        <v>1.3832553302132085E-3</v>
      </c>
    </row>
    <row r="349" spans="1:63" s="1" customFormat="1" ht="5.0999999999999996" customHeight="1" x14ac:dyDescent="0.2">
      <c r="B349" s="12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 s="1" customFormat="1" ht="9.9" customHeight="1" x14ac:dyDescent="0.2">
      <c r="A350" s="3" t="s">
        <v>119</v>
      </c>
      <c r="B350" s="12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 s="1" customFormat="1" ht="9.9" customHeight="1" x14ac:dyDescent="0.2">
      <c r="B351" s="10" t="s">
        <v>91</v>
      </c>
      <c r="C351" s="4">
        <v>21</v>
      </c>
      <c r="D351" s="4">
        <v>38</v>
      </c>
      <c r="E351" s="4">
        <v>16</v>
      </c>
      <c r="F351" s="4">
        <v>20300</v>
      </c>
      <c r="G351" s="4">
        <v>87</v>
      </c>
      <c r="H351" s="4">
        <v>36</v>
      </c>
      <c r="I351" s="4">
        <v>315</v>
      </c>
      <c r="J351" s="4">
        <v>14</v>
      </c>
      <c r="K351" s="4">
        <v>8</v>
      </c>
      <c r="L351" s="4">
        <v>308</v>
      </c>
      <c r="M351" s="4">
        <v>37</v>
      </c>
      <c r="N351" s="4">
        <v>919</v>
      </c>
      <c r="O351" s="4">
        <v>1145</v>
      </c>
      <c r="P351" s="4">
        <v>32</v>
      </c>
      <c r="Q351" s="4">
        <v>1808</v>
      </c>
      <c r="R351" s="4">
        <v>20</v>
      </c>
      <c r="S351" s="4">
        <v>9</v>
      </c>
      <c r="T351" s="4">
        <v>12</v>
      </c>
      <c r="U351" s="4">
        <v>11463</v>
      </c>
      <c r="V351" s="4">
        <v>122</v>
      </c>
      <c r="W351" s="4">
        <v>1135</v>
      </c>
      <c r="X351" s="4">
        <v>4174</v>
      </c>
      <c r="Y351" s="4">
        <v>136</v>
      </c>
      <c r="Z351" s="4">
        <v>34</v>
      </c>
      <c r="AA351" s="4">
        <v>7</v>
      </c>
      <c r="AB351" s="4">
        <v>2160</v>
      </c>
      <c r="AC351" s="4">
        <v>18</v>
      </c>
      <c r="AD351" s="4">
        <v>83</v>
      </c>
      <c r="AE351" s="4">
        <v>32</v>
      </c>
      <c r="AF351" s="4">
        <v>2645</v>
      </c>
      <c r="AG351" s="4">
        <v>34</v>
      </c>
      <c r="AH351" s="4">
        <v>26</v>
      </c>
      <c r="AI351" s="4">
        <v>74</v>
      </c>
      <c r="AJ351" s="4">
        <v>13</v>
      </c>
      <c r="AK351" s="4">
        <v>176</v>
      </c>
      <c r="AL351" s="4">
        <v>70</v>
      </c>
      <c r="AM351" s="4">
        <v>69</v>
      </c>
      <c r="AN351" s="4">
        <v>704</v>
      </c>
      <c r="AO351" s="4">
        <v>16</v>
      </c>
      <c r="AP351" s="4">
        <v>31</v>
      </c>
      <c r="AQ351" s="4">
        <v>8</v>
      </c>
      <c r="AR351" s="4">
        <v>13</v>
      </c>
      <c r="AS351" s="4">
        <v>0</v>
      </c>
      <c r="AT351" s="4">
        <v>3</v>
      </c>
      <c r="AU351" s="4">
        <v>5</v>
      </c>
      <c r="AV351" s="4">
        <v>1</v>
      </c>
      <c r="AW351" s="4">
        <v>5</v>
      </c>
      <c r="AX351" s="4">
        <v>3</v>
      </c>
      <c r="AY351" s="4">
        <v>3</v>
      </c>
      <c r="AZ351" s="4">
        <v>10</v>
      </c>
      <c r="BA351" s="4">
        <v>25</v>
      </c>
      <c r="BB351" s="4">
        <v>57</v>
      </c>
      <c r="BC351" s="4">
        <v>11</v>
      </c>
      <c r="BD351" s="4">
        <v>7</v>
      </c>
      <c r="BE351" s="4">
        <v>256</v>
      </c>
      <c r="BF351" s="4">
        <v>3</v>
      </c>
      <c r="BG351" s="4">
        <v>6</v>
      </c>
      <c r="BH351" s="4">
        <v>23</v>
      </c>
      <c r="BI351" s="4">
        <v>24</v>
      </c>
      <c r="BJ351" s="4">
        <v>57</v>
      </c>
      <c r="BK351" s="4">
        <v>54</v>
      </c>
    </row>
    <row r="352" spans="1:63" s="1" customFormat="1" ht="9.9" customHeight="1" x14ac:dyDescent="0.2">
      <c r="A352" s="6" t="s">
        <v>17</v>
      </c>
      <c r="B352" s="10"/>
      <c r="C352" s="4">
        <v>21</v>
      </c>
      <c r="D352" s="4">
        <v>38</v>
      </c>
      <c r="E352" s="4">
        <v>16</v>
      </c>
      <c r="F352" s="4">
        <v>20300</v>
      </c>
      <c r="G352" s="4">
        <v>87</v>
      </c>
      <c r="H352" s="4">
        <v>36</v>
      </c>
      <c r="I352" s="4">
        <v>315</v>
      </c>
      <c r="J352" s="4">
        <v>14</v>
      </c>
      <c r="K352" s="4">
        <v>8</v>
      </c>
      <c r="L352" s="4">
        <v>308</v>
      </c>
      <c r="M352" s="4">
        <v>37</v>
      </c>
      <c r="N352" s="4">
        <v>919</v>
      </c>
      <c r="O352" s="4">
        <v>1145</v>
      </c>
      <c r="P352" s="4">
        <v>32</v>
      </c>
      <c r="Q352" s="4">
        <v>1808</v>
      </c>
      <c r="R352" s="4">
        <v>20</v>
      </c>
      <c r="S352" s="4">
        <v>9</v>
      </c>
      <c r="T352" s="4">
        <v>12</v>
      </c>
      <c r="U352" s="4">
        <v>11463</v>
      </c>
      <c r="V352" s="4">
        <v>122</v>
      </c>
      <c r="W352" s="4">
        <v>1135</v>
      </c>
      <c r="X352" s="4">
        <v>4174</v>
      </c>
      <c r="Y352" s="4">
        <v>136</v>
      </c>
      <c r="Z352" s="4">
        <v>34</v>
      </c>
      <c r="AA352" s="4">
        <v>7</v>
      </c>
      <c r="AB352" s="4">
        <v>2160</v>
      </c>
      <c r="AC352" s="4">
        <v>18</v>
      </c>
      <c r="AD352" s="4">
        <v>83</v>
      </c>
      <c r="AE352" s="4">
        <v>32</v>
      </c>
      <c r="AF352" s="4">
        <v>2645</v>
      </c>
      <c r="AG352" s="4">
        <v>34</v>
      </c>
      <c r="AH352" s="4">
        <v>26</v>
      </c>
      <c r="AI352" s="4">
        <v>74</v>
      </c>
      <c r="AJ352" s="4">
        <v>13</v>
      </c>
      <c r="AK352" s="4">
        <v>176</v>
      </c>
      <c r="AL352" s="4">
        <v>70</v>
      </c>
      <c r="AM352" s="4">
        <v>69</v>
      </c>
      <c r="AN352" s="4">
        <v>704</v>
      </c>
      <c r="AO352" s="4">
        <v>16</v>
      </c>
      <c r="AP352" s="4">
        <v>31</v>
      </c>
      <c r="AQ352" s="4">
        <v>8</v>
      </c>
      <c r="AR352" s="4">
        <v>13</v>
      </c>
      <c r="AS352" s="4">
        <v>0</v>
      </c>
      <c r="AT352" s="4">
        <v>3</v>
      </c>
      <c r="AU352" s="4">
        <v>5</v>
      </c>
      <c r="AV352" s="4">
        <v>1</v>
      </c>
      <c r="AW352" s="4">
        <v>5</v>
      </c>
      <c r="AX352" s="4">
        <v>3</v>
      </c>
      <c r="AY352" s="4">
        <v>3</v>
      </c>
      <c r="AZ352" s="4">
        <v>10</v>
      </c>
      <c r="BA352" s="4">
        <v>25</v>
      </c>
      <c r="BB352" s="4">
        <v>57</v>
      </c>
      <c r="BC352" s="4">
        <v>11</v>
      </c>
      <c r="BD352" s="4">
        <v>7</v>
      </c>
      <c r="BE352" s="4">
        <v>256</v>
      </c>
      <c r="BF352" s="4">
        <v>3</v>
      </c>
      <c r="BG352" s="4">
        <v>6</v>
      </c>
      <c r="BH352" s="4">
        <v>23</v>
      </c>
      <c r="BI352" s="4">
        <v>24</v>
      </c>
      <c r="BJ352" s="4">
        <v>57</v>
      </c>
      <c r="BK352" s="4">
        <v>54</v>
      </c>
    </row>
    <row r="353" spans="1:63" s="7" customFormat="1" ht="9.9" customHeight="1" x14ac:dyDescent="0.2">
      <c r="B353" s="11" t="s">
        <v>18</v>
      </c>
      <c r="C353" s="8">
        <f t="shared" ref="C353:AH353" si="112">C352/ 48921</f>
        <v>4.2926350646961428E-4</v>
      </c>
      <c r="D353" s="8">
        <f t="shared" si="112"/>
        <v>7.7676253551644484E-4</v>
      </c>
      <c r="E353" s="8">
        <f t="shared" si="112"/>
        <v>3.2705790969113471E-4</v>
      </c>
      <c r="F353" s="8">
        <f t="shared" si="112"/>
        <v>0.41495472292062713</v>
      </c>
      <c r="G353" s="8">
        <f t="shared" si="112"/>
        <v>1.7783773839455449E-3</v>
      </c>
      <c r="H353" s="8">
        <f t="shared" si="112"/>
        <v>7.3588029680505304E-4</v>
      </c>
      <c r="I353" s="8">
        <f t="shared" si="112"/>
        <v>6.4389525970442139E-3</v>
      </c>
      <c r="J353" s="8">
        <f t="shared" si="112"/>
        <v>2.8617567097974285E-4</v>
      </c>
      <c r="K353" s="8">
        <f t="shared" si="112"/>
        <v>1.6352895484556736E-4</v>
      </c>
      <c r="L353" s="8">
        <f t="shared" si="112"/>
        <v>6.295864761554343E-3</v>
      </c>
      <c r="M353" s="8">
        <f t="shared" si="112"/>
        <v>7.5632141616074899E-4</v>
      </c>
      <c r="N353" s="8">
        <f t="shared" si="112"/>
        <v>1.8785388687884548E-2</v>
      </c>
      <c r="O353" s="8">
        <f t="shared" si="112"/>
        <v>2.3405081662271825E-2</v>
      </c>
      <c r="P353" s="8">
        <f t="shared" si="112"/>
        <v>6.5411581938226943E-4</v>
      </c>
      <c r="Q353" s="8">
        <f t="shared" si="112"/>
        <v>3.6957543795098219E-2</v>
      </c>
      <c r="R353" s="8">
        <f t="shared" si="112"/>
        <v>4.0882238711391838E-4</v>
      </c>
      <c r="S353" s="8">
        <f t="shared" si="112"/>
        <v>1.8397007420126326E-4</v>
      </c>
      <c r="T353" s="8">
        <f t="shared" si="112"/>
        <v>2.4529343226835099E-4</v>
      </c>
      <c r="U353" s="8">
        <f t="shared" si="112"/>
        <v>0.2343165511743423</v>
      </c>
      <c r="V353" s="8">
        <f t="shared" si="112"/>
        <v>2.4938165613949022E-3</v>
      </c>
      <c r="W353" s="8">
        <f t="shared" si="112"/>
        <v>2.3200670468714865E-2</v>
      </c>
      <c r="X353" s="8">
        <f t="shared" si="112"/>
        <v>8.5321232190674764E-2</v>
      </c>
      <c r="Y353" s="8">
        <f t="shared" si="112"/>
        <v>2.7799922323746449E-3</v>
      </c>
      <c r="Z353" s="8">
        <f t="shared" si="112"/>
        <v>6.9499805809366123E-4</v>
      </c>
      <c r="AA353" s="8">
        <f t="shared" si="112"/>
        <v>1.4308783548987143E-4</v>
      </c>
      <c r="AB353" s="8">
        <f t="shared" si="112"/>
        <v>4.4152817808303185E-2</v>
      </c>
      <c r="AC353" s="8">
        <f t="shared" si="112"/>
        <v>3.6794014840252652E-4</v>
      </c>
      <c r="AD353" s="8">
        <f t="shared" si="112"/>
        <v>1.6966129065227613E-3</v>
      </c>
      <c r="AE353" s="8">
        <f t="shared" si="112"/>
        <v>6.5411581938226943E-4</v>
      </c>
      <c r="AF353" s="8">
        <f t="shared" si="112"/>
        <v>5.4066760695815702E-2</v>
      </c>
      <c r="AG353" s="8">
        <f t="shared" si="112"/>
        <v>6.9499805809366123E-4</v>
      </c>
      <c r="AH353" s="8">
        <f t="shared" si="112"/>
        <v>5.314691032480939E-4</v>
      </c>
      <c r="AI353" s="8">
        <f t="shared" ref="AI353:BK353" si="113">AI352/ 48921</f>
        <v>1.512642832321498E-3</v>
      </c>
      <c r="AJ353" s="8">
        <f t="shared" si="113"/>
        <v>2.6573455162404695E-4</v>
      </c>
      <c r="AK353" s="8">
        <f t="shared" si="113"/>
        <v>3.5976370066024815E-3</v>
      </c>
      <c r="AL353" s="8">
        <f t="shared" si="113"/>
        <v>1.4308783548987142E-3</v>
      </c>
      <c r="AM353" s="8">
        <f t="shared" si="113"/>
        <v>1.4104372355430183E-3</v>
      </c>
      <c r="AN353" s="8">
        <f t="shared" si="113"/>
        <v>1.4390548026409926E-2</v>
      </c>
      <c r="AO353" s="8">
        <f t="shared" si="113"/>
        <v>3.2705790969113471E-4</v>
      </c>
      <c r="AP353" s="8">
        <f t="shared" si="113"/>
        <v>6.3367470002657347E-4</v>
      </c>
      <c r="AQ353" s="8">
        <f t="shared" si="113"/>
        <v>1.6352895484556736E-4</v>
      </c>
      <c r="AR353" s="8">
        <f t="shared" si="113"/>
        <v>2.6573455162404695E-4</v>
      </c>
      <c r="AS353" s="8">
        <f t="shared" si="113"/>
        <v>0</v>
      </c>
      <c r="AT353" s="8">
        <f t="shared" si="113"/>
        <v>6.1323358067087749E-5</v>
      </c>
      <c r="AU353" s="8">
        <f t="shared" si="113"/>
        <v>1.0220559677847959E-4</v>
      </c>
      <c r="AV353" s="8">
        <f t="shared" si="113"/>
        <v>2.044111935569592E-5</v>
      </c>
      <c r="AW353" s="8">
        <f t="shared" si="113"/>
        <v>1.0220559677847959E-4</v>
      </c>
      <c r="AX353" s="8">
        <f t="shared" si="113"/>
        <v>6.1323358067087749E-5</v>
      </c>
      <c r="AY353" s="8">
        <f t="shared" si="113"/>
        <v>6.1323358067087749E-5</v>
      </c>
      <c r="AZ353" s="8">
        <f t="shared" si="113"/>
        <v>2.0441119355695919E-4</v>
      </c>
      <c r="BA353" s="8">
        <f t="shared" si="113"/>
        <v>5.1102798389239795E-4</v>
      </c>
      <c r="BB353" s="8">
        <f t="shared" si="113"/>
        <v>1.1651438032746673E-3</v>
      </c>
      <c r="BC353" s="8">
        <f t="shared" si="113"/>
        <v>2.2485231291265509E-4</v>
      </c>
      <c r="BD353" s="8">
        <f t="shared" si="113"/>
        <v>1.4308783548987143E-4</v>
      </c>
      <c r="BE353" s="8">
        <f t="shared" si="113"/>
        <v>5.2329265550581554E-3</v>
      </c>
      <c r="BF353" s="8">
        <f t="shared" si="113"/>
        <v>6.1323358067087749E-5</v>
      </c>
      <c r="BG353" s="8">
        <f t="shared" si="113"/>
        <v>1.226467161341755E-4</v>
      </c>
      <c r="BH353" s="8">
        <f t="shared" si="113"/>
        <v>4.7014574518100609E-4</v>
      </c>
      <c r="BI353" s="8">
        <f t="shared" si="113"/>
        <v>4.9058686453670199E-4</v>
      </c>
      <c r="BJ353" s="8">
        <f t="shared" si="113"/>
        <v>1.1651438032746673E-3</v>
      </c>
      <c r="BK353" s="8">
        <f t="shared" si="113"/>
        <v>1.1038204452075795E-3</v>
      </c>
    </row>
    <row r="354" spans="1:63" s="1" customFormat="1" ht="5.0999999999999996" customHeight="1" x14ac:dyDescent="0.2">
      <c r="B354" s="12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 s="1" customFormat="1" ht="9.9" customHeight="1" x14ac:dyDescent="0.2">
      <c r="A355" s="3" t="s">
        <v>120</v>
      </c>
      <c r="B355" s="12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 s="1" customFormat="1" ht="9.9" customHeight="1" x14ac:dyDescent="0.2">
      <c r="B356" s="10" t="s">
        <v>96</v>
      </c>
      <c r="C356" s="4">
        <v>6</v>
      </c>
      <c r="D356" s="4">
        <v>45</v>
      </c>
      <c r="E356" s="4">
        <v>12</v>
      </c>
      <c r="F356" s="4">
        <v>26415</v>
      </c>
      <c r="G356" s="4">
        <v>71</v>
      </c>
      <c r="H356" s="4">
        <v>48</v>
      </c>
      <c r="I356" s="4">
        <v>131</v>
      </c>
      <c r="J356" s="4">
        <v>23</v>
      </c>
      <c r="K356" s="4">
        <v>9</v>
      </c>
      <c r="L356" s="4">
        <v>7</v>
      </c>
      <c r="M356" s="4">
        <v>49</v>
      </c>
      <c r="N356" s="4">
        <v>1303</v>
      </c>
      <c r="O356" s="4">
        <v>344</v>
      </c>
      <c r="P356" s="4">
        <v>13</v>
      </c>
      <c r="Q356" s="4">
        <v>2303</v>
      </c>
      <c r="R356" s="4">
        <v>21</v>
      </c>
      <c r="S356" s="4">
        <v>27</v>
      </c>
      <c r="T356" s="4">
        <v>19</v>
      </c>
      <c r="U356" s="4">
        <v>14649</v>
      </c>
      <c r="V356" s="4">
        <v>129</v>
      </c>
      <c r="W356" s="4">
        <v>509</v>
      </c>
      <c r="X356" s="4">
        <v>1493</v>
      </c>
      <c r="Y356" s="4">
        <v>162</v>
      </c>
      <c r="Z356" s="4">
        <v>78</v>
      </c>
      <c r="AA356" s="4">
        <v>10</v>
      </c>
      <c r="AB356" s="4">
        <v>23333</v>
      </c>
      <c r="AC356" s="4">
        <v>104</v>
      </c>
      <c r="AD356" s="4">
        <v>123</v>
      </c>
      <c r="AE356" s="4">
        <v>48</v>
      </c>
      <c r="AF356" s="4">
        <v>12773</v>
      </c>
      <c r="AG356" s="4">
        <v>28</v>
      </c>
      <c r="AH356" s="4">
        <v>53</v>
      </c>
      <c r="AI356" s="4">
        <v>153</v>
      </c>
      <c r="AJ356" s="4">
        <v>44</v>
      </c>
      <c r="AK356" s="4">
        <v>80</v>
      </c>
      <c r="AL356" s="4">
        <v>37</v>
      </c>
      <c r="AM356" s="4">
        <v>52</v>
      </c>
      <c r="AN356" s="4">
        <v>633</v>
      </c>
      <c r="AO356" s="4">
        <v>29</v>
      </c>
      <c r="AP356" s="4">
        <v>55</v>
      </c>
      <c r="AQ356" s="4">
        <v>20</v>
      </c>
      <c r="AR356" s="4">
        <v>17</v>
      </c>
      <c r="AS356" s="4">
        <v>1</v>
      </c>
      <c r="AT356" s="4">
        <v>2</v>
      </c>
      <c r="AU356" s="4">
        <v>3</v>
      </c>
      <c r="AV356" s="4">
        <v>8</v>
      </c>
      <c r="AW356" s="4">
        <v>28</v>
      </c>
      <c r="AX356" s="4">
        <v>15</v>
      </c>
      <c r="AY356" s="4">
        <v>3</v>
      </c>
      <c r="AZ356" s="4">
        <v>7</v>
      </c>
      <c r="BA356" s="4">
        <v>5</v>
      </c>
      <c r="BB356" s="4">
        <v>137</v>
      </c>
      <c r="BC356" s="4">
        <v>79</v>
      </c>
      <c r="BD356" s="4">
        <v>24</v>
      </c>
      <c r="BE356" s="4">
        <v>47</v>
      </c>
      <c r="BF356" s="4">
        <v>2</v>
      </c>
      <c r="BG356" s="4">
        <v>6</v>
      </c>
      <c r="BH356" s="4">
        <v>24</v>
      </c>
      <c r="BI356" s="4">
        <v>24</v>
      </c>
      <c r="BJ356" s="4">
        <v>25</v>
      </c>
      <c r="BK356" s="4">
        <v>36</v>
      </c>
    </row>
    <row r="357" spans="1:63" s="1" customFormat="1" ht="9.9" customHeight="1" x14ac:dyDescent="0.2">
      <c r="B357" s="10" t="s">
        <v>92</v>
      </c>
      <c r="C357" s="4">
        <v>2</v>
      </c>
      <c r="D357" s="4">
        <v>0</v>
      </c>
      <c r="E357" s="4">
        <v>0</v>
      </c>
      <c r="F357" s="4">
        <v>761</v>
      </c>
      <c r="G357" s="4">
        <v>2</v>
      </c>
      <c r="H357" s="4">
        <v>2</v>
      </c>
      <c r="I357" s="4">
        <v>3</v>
      </c>
      <c r="J357" s="4">
        <v>2</v>
      </c>
      <c r="K357" s="4">
        <v>0</v>
      </c>
      <c r="L357" s="4">
        <v>0</v>
      </c>
      <c r="M357" s="4">
        <v>5</v>
      </c>
      <c r="N357" s="4">
        <v>69</v>
      </c>
      <c r="O357" s="4">
        <v>3</v>
      </c>
      <c r="P357" s="4">
        <v>0</v>
      </c>
      <c r="Q357" s="4">
        <v>97</v>
      </c>
      <c r="R357" s="4">
        <v>1</v>
      </c>
      <c r="S357" s="4">
        <v>1</v>
      </c>
      <c r="T357" s="4">
        <v>0</v>
      </c>
      <c r="U357" s="4">
        <v>554</v>
      </c>
      <c r="V357" s="4">
        <v>3</v>
      </c>
      <c r="W357" s="4">
        <v>16</v>
      </c>
      <c r="X357" s="4">
        <v>43</v>
      </c>
      <c r="Y357" s="4">
        <v>4</v>
      </c>
      <c r="Z357" s="4">
        <v>2</v>
      </c>
      <c r="AA357" s="4">
        <v>0</v>
      </c>
      <c r="AB357" s="4">
        <v>864</v>
      </c>
      <c r="AC357" s="4">
        <v>0</v>
      </c>
      <c r="AD357" s="4">
        <v>4</v>
      </c>
      <c r="AE357" s="4">
        <v>3</v>
      </c>
      <c r="AF357" s="4">
        <v>683</v>
      </c>
      <c r="AG357" s="4">
        <v>0</v>
      </c>
      <c r="AH357" s="4">
        <v>2</v>
      </c>
      <c r="AI357" s="4">
        <v>11</v>
      </c>
      <c r="AJ357" s="4">
        <v>1</v>
      </c>
      <c r="AK357" s="4">
        <v>3</v>
      </c>
      <c r="AL357" s="4">
        <v>2</v>
      </c>
      <c r="AM357" s="4">
        <v>3</v>
      </c>
      <c r="AN357" s="4">
        <v>25</v>
      </c>
      <c r="AO357" s="4">
        <v>0</v>
      </c>
      <c r="AP357" s="4">
        <v>1</v>
      </c>
      <c r="AQ357" s="4">
        <v>1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1</v>
      </c>
      <c r="BB357" s="4">
        <v>0</v>
      </c>
      <c r="BC357" s="4">
        <v>4</v>
      </c>
      <c r="BD357" s="4">
        <v>0</v>
      </c>
      <c r="BE357" s="4">
        <v>1</v>
      </c>
      <c r="BF357" s="4">
        <v>0</v>
      </c>
      <c r="BG357" s="4">
        <v>0</v>
      </c>
      <c r="BH357" s="4">
        <v>1</v>
      </c>
      <c r="BI357" s="4">
        <v>1</v>
      </c>
      <c r="BJ357" s="4">
        <v>0</v>
      </c>
      <c r="BK357" s="4">
        <v>1</v>
      </c>
    </row>
    <row r="358" spans="1:63" s="1" customFormat="1" ht="9.9" customHeight="1" x14ac:dyDescent="0.2">
      <c r="A358" s="6" t="s">
        <v>17</v>
      </c>
      <c r="B358" s="10"/>
      <c r="C358" s="4">
        <v>8</v>
      </c>
      <c r="D358" s="4">
        <v>45</v>
      </c>
      <c r="E358" s="4">
        <v>12</v>
      </c>
      <c r="F358" s="4">
        <v>27176</v>
      </c>
      <c r="G358" s="4">
        <v>73</v>
      </c>
      <c r="H358" s="4">
        <v>50</v>
      </c>
      <c r="I358" s="4">
        <v>134</v>
      </c>
      <c r="J358" s="4">
        <v>25</v>
      </c>
      <c r="K358" s="4">
        <v>9</v>
      </c>
      <c r="L358" s="4">
        <v>7</v>
      </c>
      <c r="M358" s="4">
        <v>54</v>
      </c>
      <c r="N358" s="4">
        <v>1372</v>
      </c>
      <c r="O358" s="4">
        <v>347</v>
      </c>
      <c r="P358" s="4">
        <v>13</v>
      </c>
      <c r="Q358" s="4">
        <v>2400</v>
      </c>
      <c r="R358" s="4">
        <v>22</v>
      </c>
      <c r="S358" s="4">
        <v>28</v>
      </c>
      <c r="T358" s="4">
        <v>19</v>
      </c>
      <c r="U358" s="4">
        <v>15203</v>
      </c>
      <c r="V358" s="4">
        <v>132</v>
      </c>
      <c r="W358" s="4">
        <v>525</v>
      </c>
      <c r="X358" s="4">
        <v>1536</v>
      </c>
      <c r="Y358" s="4">
        <v>166</v>
      </c>
      <c r="Z358" s="4">
        <v>80</v>
      </c>
      <c r="AA358" s="4">
        <v>10</v>
      </c>
      <c r="AB358" s="4">
        <v>24197</v>
      </c>
      <c r="AC358" s="4">
        <v>104</v>
      </c>
      <c r="AD358" s="4">
        <v>127</v>
      </c>
      <c r="AE358" s="4">
        <v>51</v>
      </c>
      <c r="AF358" s="4">
        <v>13456</v>
      </c>
      <c r="AG358" s="4">
        <v>28</v>
      </c>
      <c r="AH358" s="4">
        <v>55</v>
      </c>
      <c r="AI358" s="4">
        <v>164</v>
      </c>
      <c r="AJ358" s="4">
        <v>45</v>
      </c>
      <c r="AK358" s="4">
        <v>83</v>
      </c>
      <c r="AL358" s="4">
        <v>39</v>
      </c>
      <c r="AM358" s="4">
        <v>55</v>
      </c>
      <c r="AN358" s="4">
        <v>658</v>
      </c>
      <c r="AO358" s="4">
        <v>29</v>
      </c>
      <c r="AP358" s="4">
        <v>56</v>
      </c>
      <c r="AQ358" s="4">
        <v>21</v>
      </c>
      <c r="AR358" s="4">
        <v>17</v>
      </c>
      <c r="AS358" s="4">
        <v>1</v>
      </c>
      <c r="AT358" s="4">
        <v>2</v>
      </c>
      <c r="AU358" s="4">
        <v>3</v>
      </c>
      <c r="AV358" s="4">
        <v>8</v>
      </c>
      <c r="AW358" s="4">
        <v>28</v>
      </c>
      <c r="AX358" s="4">
        <v>15</v>
      </c>
      <c r="AY358" s="4">
        <v>3</v>
      </c>
      <c r="AZ358" s="4">
        <v>7</v>
      </c>
      <c r="BA358" s="4">
        <v>6</v>
      </c>
      <c r="BB358" s="4">
        <v>137</v>
      </c>
      <c r="BC358" s="4">
        <v>83</v>
      </c>
      <c r="BD358" s="4">
        <v>24</v>
      </c>
      <c r="BE358" s="4">
        <v>48</v>
      </c>
      <c r="BF358" s="4">
        <v>2</v>
      </c>
      <c r="BG358" s="4">
        <v>6</v>
      </c>
      <c r="BH358" s="4">
        <v>25</v>
      </c>
      <c r="BI358" s="4">
        <v>25</v>
      </c>
      <c r="BJ358" s="4">
        <v>25</v>
      </c>
      <c r="BK358" s="4">
        <v>37</v>
      </c>
    </row>
    <row r="359" spans="1:63" s="7" customFormat="1" ht="9.9" customHeight="1" x14ac:dyDescent="0.2">
      <c r="B359" s="11" t="s">
        <v>18</v>
      </c>
      <c r="C359" s="8">
        <f t="shared" ref="C359:AH359" si="114">C358/ 89369</f>
        <v>8.9516499009723735E-5</v>
      </c>
      <c r="D359" s="8">
        <f t="shared" si="114"/>
        <v>5.0353030692969593E-4</v>
      </c>
      <c r="E359" s="8">
        <f t="shared" si="114"/>
        <v>1.3427474851458558E-4</v>
      </c>
      <c r="F359" s="8">
        <f t="shared" si="114"/>
        <v>0.30408754713603153</v>
      </c>
      <c r="G359" s="8">
        <f t="shared" si="114"/>
        <v>8.1683805346372906E-4</v>
      </c>
      <c r="H359" s="8">
        <f t="shared" si="114"/>
        <v>5.5947811881077326E-4</v>
      </c>
      <c r="I359" s="8">
        <f t="shared" si="114"/>
        <v>1.4994013584128725E-3</v>
      </c>
      <c r="J359" s="8">
        <f t="shared" si="114"/>
        <v>2.7973905940538663E-4</v>
      </c>
      <c r="K359" s="8">
        <f t="shared" si="114"/>
        <v>1.007060613859392E-4</v>
      </c>
      <c r="L359" s="8">
        <f t="shared" si="114"/>
        <v>7.832693663350827E-5</v>
      </c>
      <c r="M359" s="8">
        <f t="shared" si="114"/>
        <v>6.0423636831563523E-4</v>
      </c>
      <c r="N359" s="8">
        <f t="shared" si="114"/>
        <v>1.535207958016762E-2</v>
      </c>
      <c r="O359" s="8">
        <f t="shared" si="114"/>
        <v>3.8827781445467668E-3</v>
      </c>
      <c r="P359" s="8">
        <f t="shared" si="114"/>
        <v>1.4546431089080107E-4</v>
      </c>
      <c r="Q359" s="8">
        <f t="shared" si="114"/>
        <v>2.685494970291712E-2</v>
      </c>
      <c r="R359" s="8">
        <f t="shared" si="114"/>
        <v>2.4617037227674023E-4</v>
      </c>
      <c r="S359" s="8">
        <f t="shared" si="114"/>
        <v>3.1330774653403308E-4</v>
      </c>
      <c r="T359" s="8">
        <f t="shared" si="114"/>
        <v>2.1260168514809386E-4</v>
      </c>
      <c r="U359" s="8">
        <f t="shared" si="114"/>
        <v>0.17011491680560373</v>
      </c>
      <c r="V359" s="8">
        <f t="shared" si="114"/>
        <v>1.4770222336604416E-3</v>
      </c>
      <c r="W359" s="8">
        <f t="shared" si="114"/>
        <v>5.8745202475131196E-3</v>
      </c>
      <c r="X359" s="8">
        <f t="shared" si="114"/>
        <v>1.7187167809866954E-2</v>
      </c>
      <c r="Y359" s="8">
        <f t="shared" si="114"/>
        <v>1.8574673544517674E-3</v>
      </c>
      <c r="Z359" s="8">
        <f t="shared" si="114"/>
        <v>8.9516499009723732E-4</v>
      </c>
      <c r="AA359" s="8">
        <f t="shared" si="114"/>
        <v>1.1189562376215467E-4</v>
      </c>
      <c r="AB359" s="8">
        <f t="shared" si="114"/>
        <v>0.27075384081728565</v>
      </c>
      <c r="AC359" s="8">
        <f t="shared" si="114"/>
        <v>1.1637144871264086E-3</v>
      </c>
      <c r="AD359" s="8">
        <f t="shared" si="114"/>
        <v>1.4210744217793643E-3</v>
      </c>
      <c r="AE359" s="8">
        <f t="shared" si="114"/>
        <v>5.7066768118698872E-4</v>
      </c>
      <c r="AF359" s="8">
        <f t="shared" si="114"/>
        <v>0.15056675133435532</v>
      </c>
      <c r="AG359" s="8">
        <f t="shared" si="114"/>
        <v>3.1330774653403308E-4</v>
      </c>
      <c r="AH359" s="8">
        <f t="shared" si="114"/>
        <v>6.1542593069185069E-4</v>
      </c>
      <c r="AI359" s="8">
        <f t="shared" ref="AI359:BK359" si="115">AI358/ 89369</f>
        <v>1.8350882296993365E-3</v>
      </c>
      <c r="AJ359" s="8">
        <f t="shared" si="115"/>
        <v>5.0353030692969593E-4</v>
      </c>
      <c r="AK359" s="8">
        <f t="shared" si="115"/>
        <v>9.2873367722588372E-4</v>
      </c>
      <c r="AL359" s="8">
        <f t="shared" si="115"/>
        <v>4.363929326724032E-4</v>
      </c>
      <c r="AM359" s="8">
        <f t="shared" si="115"/>
        <v>6.1542593069185069E-4</v>
      </c>
      <c r="AN359" s="8">
        <f t="shared" si="115"/>
        <v>7.3627320435497769E-3</v>
      </c>
      <c r="AO359" s="8">
        <f t="shared" si="115"/>
        <v>3.2449730891024854E-4</v>
      </c>
      <c r="AP359" s="8">
        <f t="shared" si="115"/>
        <v>6.2661549306806616E-4</v>
      </c>
      <c r="AQ359" s="8">
        <f t="shared" si="115"/>
        <v>2.349808099005248E-4</v>
      </c>
      <c r="AR359" s="8">
        <f t="shared" si="115"/>
        <v>1.9022256039566293E-4</v>
      </c>
      <c r="AS359" s="8">
        <f t="shared" si="115"/>
        <v>1.1189562376215467E-5</v>
      </c>
      <c r="AT359" s="8">
        <f t="shared" si="115"/>
        <v>2.2379124752430934E-5</v>
      </c>
      <c r="AU359" s="8">
        <f t="shared" si="115"/>
        <v>3.3568687128646395E-5</v>
      </c>
      <c r="AV359" s="8">
        <f t="shared" si="115"/>
        <v>8.9516499009723735E-5</v>
      </c>
      <c r="AW359" s="8">
        <f t="shared" si="115"/>
        <v>3.1330774653403308E-4</v>
      </c>
      <c r="AX359" s="8">
        <f t="shared" si="115"/>
        <v>1.67843435643232E-4</v>
      </c>
      <c r="AY359" s="8">
        <f t="shared" si="115"/>
        <v>3.3568687128646395E-5</v>
      </c>
      <c r="AZ359" s="8">
        <f t="shared" si="115"/>
        <v>7.832693663350827E-5</v>
      </c>
      <c r="BA359" s="8">
        <f t="shared" si="115"/>
        <v>6.7137374257292791E-5</v>
      </c>
      <c r="BB359" s="8">
        <f t="shared" si="115"/>
        <v>1.5329700455415189E-3</v>
      </c>
      <c r="BC359" s="8">
        <f t="shared" si="115"/>
        <v>9.2873367722588372E-4</v>
      </c>
      <c r="BD359" s="8">
        <f t="shared" si="115"/>
        <v>2.6854949702917116E-4</v>
      </c>
      <c r="BE359" s="8">
        <f t="shared" si="115"/>
        <v>5.3709899405834233E-4</v>
      </c>
      <c r="BF359" s="8">
        <f t="shared" si="115"/>
        <v>2.2379124752430934E-5</v>
      </c>
      <c r="BG359" s="8">
        <f t="shared" si="115"/>
        <v>6.7137374257292791E-5</v>
      </c>
      <c r="BH359" s="8">
        <f t="shared" si="115"/>
        <v>2.7973905940538663E-4</v>
      </c>
      <c r="BI359" s="8">
        <f t="shared" si="115"/>
        <v>2.7973905940538663E-4</v>
      </c>
      <c r="BJ359" s="8">
        <f t="shared" si="115"/>
        <v>2.7973905940538663E-4</v>
      </c>
      <c r="BK359" s="8">
        <f t="shared" si="115"/>
        <v>4.1401380791997226E-4</v>
      </c>
    </row>
    <row r="360" spans="1:63" s="1" customFormat="1" ht="5.0999999999999996" customHeight="1" x14ac:dyDescent="0.2">
      <c r="B360" s="12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 s="1" customFormat="1" ht="9.9" customHeight="1" x14ac:dyDescent="0.2">
      <c r="A361" s="3" t="s">
        <v>121</v>
      </c>
      <c r="B361" s="12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 s="1" customFormat="1" ht="9.9" customHeight="1" x14ac:dyDescent="0.2">
      <c r="B362" s="10" t="s">
        <v>122</v>
      </c>
      <c r="C362" s="4">
        <v>11</v>
      </c>
      <c r="D362" s="4">
        <v>75</v>
      </c>
      <c r="E362" s="4">
        <v>2</v>
      </c>
      <c r="F362" s="4">
        <v>25237</v>
      </c>
      <c r="G362" s="4">
        <v>80</v>
      </c>
      <c r="H362" s="4">
        <v>53</v>
      </c>
      <c r="I362" s="4">
        <v>9</v>
      </c>
      <c r="J362" s="4">
        <v>16</v>
      </c>
      <c r="K362" s="4">
        <v>7</v>
      </c>
      <c r="L362" s="4">
        <v>4</v>
      </c>
      <c r="M362" s="4">
        <v>71</v>
      </c>
      <c r="N362" s="4">
        <v>2840</v>
      </c>
      <c r="O362" s="4">
        <v>229</v>
      </c>
      <c r="P362" s="4">
        <v>29</v>
      </c>
      <c r="Q362" s="4">
        <v>4978</v>
      </c>
      <c r="R362" s="4">
        <v>25</v>
      </c>
      <c r="S362" s="4">
        <v>63</v>
      </c>
      <c r="T362" s="4">
        <v>12</v>
      </c>
      <c r="U362" s="4">
        <v>18620</v>
      </c>
      <c r="V362" s="4">
        <v>196</v>
      </c>
      <c r="W362" s="4">
        <v>568</v>
      </c>
      <c r="X362" s="4">
        <v>1370</v>
      </c>
      <c r="Y362" s="4">
        <v>326</v>
      </c>
      <c r="Z362" s="4">
        <v>65</v>
      </c>
      <c r="AA362" s="4">
        <v>9</v>
      </c>
      <c r="AB362" s="4">
        <v>14809</v>
      </c>
      <c r="AC362" s="4">
        <v>18</v>
      </c>
      <c r="AD362" s="4">
        <v>207</v>
      </c>
      <c r="AE362" s="4">
        <v>37</v>
      </c>
      <c r="AF362" s="4">
        <v>48109</v>
      </c>
      <c r="AG362" s="4">
        <v>46</v>
      </c>
      <c r="AH362" s="4">
        <v>78</v>
      </c>
      <c r="AI362" s="4">
        <v>318</v>
      </c>
      <c r="AJ362" s="4">
        <v>131</v>
      </c>
      <c r="AK362" s="4">
        <v>345</v>
      </c>
      <c r="AL362" s="4">
        <v>154</v>
      </c>
      <c r="AM362" s="4">
        <v>127</v>
      </c>
      <c r="AN362" s="4">
        <v>433</v>
      </c>
      <c r="AO362" s="4">
        <v>26</v>
      </c>
      <c r="AP362" s="4">
        <v>57</v>
      </c>
      <c r="AQ362" s="4">
        <v>40</v>
      </c>
      <c r="AR362" s="4">
        <v>12</v>
      </c>
      <c r="AS362" s="4">
        <v>3</v>
      </c>
      <c r="AT362" s="4">
        <v>2</v>
      </c>
      <c r="AU362" s="4">
        <v>3</v>
      </c>
      <c r="AV362" s="4">
        <v>6</v>
      </c>
      <c r="AW362" s="4">
        <v>83</v>
      </c>
      <c r="AX362" s="4">
        <v>37</v>
      </c>
      <c r="AY362" s="4">
        <v>6</v>
      </c>
      <c r="AZ362" s="4">
        <v>7</v>
      </c>
      <c r="BA362" s="4">
        <v>15</v>
      </c>
      <c r="BB362" s="4">
        <v>38</v>
      </c>
      <c r="BC362" s="4">
        <v>24</v>
      </c>
      <c r="BD362" s="4">
        <v>30</v>
      </c>
      <c r="BE362" s="4">
        <v>45</v>
      </c>
      <c r="BF362" s="4">
        <v>11</v>
      </c>
      <c r="BG362" s="4">
        <v>6</v>
      </c>
      <c r="BH362" s="4">
        <v>31</v>
      </c>
      <c r="BI362" s="4">
        <v>24</v>
      </c>
      <c r="BJ362" s="4">
        <v>18</v>
      </c>
      <c r="BK362" s="4">
        <v>79</v>
      </c>
    </row>
    <row r="363" spans="1:63" s="1" customFormat="1" ht="9.9" customHeight="1" x14ac:dyDescent="0.2">
      <c r="B363" s="10" t="s">
        <v>92</v>
      </c>
      <c r="C363" s="4">
        <v>4</v>
      </c>
      <c r="D363" s="4">
        <v>7</v>
      </c>
      <c r="E363" s="4">
        <v>2</v>
      </c>
      <c r="F363" s="4">
        <v>5250</v>
      </c>
      <c r="G363" s="4">
        <v>17</v>
      </c>
      <c r="H363" s="4">
        <v>5</v>
      </c>
      <c r="I363" s="4">
        <v>2</v>
      </c>
      <c r="J363" s="4">
        <v>7</v>
      </c>
      <c r="K363" s="4">
        <v>2</v>
      </c>
      <c r="L363" s="4">
        <v>2</v>
      </c>
      <c r="M363" s="4">
        <v>22</v>
      </c>
      <c r="N363" s="4">
        <v>416</v>
      </c>
      <c r="O363" s="4">
        <v>60</v>
      </c>
      <c r="P363" s="4">
        <v>6</v>
      </c>
      <c r="Q363" s="4">
        <v>628</v>
      </c>
      <c r="R363" s="4">
        <v>5</v>
      </c>
      <c r="S363" s="4">
        <v>11</v>
      </c>
      <c r="T363" s="4">
        <v>10</v>
      </c>
      <c r="U363" s="4">
        <v>3498</v>
      </c>
      <c r="V363" s="4">
        <v>33</v>
      </c>
      <c r="W363" s="4">
        <v>106</v>
      </c>
      <c r="X363" s="4">
        <v>309</v>
      </c>
      <c r="Y363" s="4">
        <v>64</v>
      </c>
      <c r="Z363" s="4">
        <v>11</v>
      </c>
      <c r="AA363" s="4">
        <v>0</v>
      </c>
      <c r="AB363" s="4">
        <v>3555</v>
      </c>
      <c r="AC363" s="4">
        <v>3</v>
      </c>
      <c r="AD363" s="4">
        <v>43</v>
      </c>
      <c r="AE363" s="4">
        <v>7</v>
      </c>
      <c r="AF363" s="4">
        <v>7671</v>
      </c>
      <c r="AG363" s="4">
        <v>3</v>
      </c>
      <c r="AH363" s="4">
        <v>22</v>
      </c>
      <c r="AI363" s="4">
        <v>65</v>
      </c>
      <c r="AJ363" s="4">
        <v>25</v>
      </c>
      <c r="AK363" s="4">
        <v>23</v>
      </c>
      <c r="AL363" s="4">
        <v>17</v>
      </c>
      <c r="AM363" s="4">
        <v>17</v>
      </c>
      <c r="AN363" s="4">
        <v>95</v>
      </c>
      <c r="AO363" s="4">
        <v>4</v>
      </c>
      <c r="AP363" s="4">
        <v>6</v>
      </c>
      <c r="AQ363" s="4">
        <v>8</v>
      </c>
      <c r="AR363" s="4">
        <v>6</v>
      </c>
      <c r="AS363" s="4">
        <v>2</v>
      </c>
      <c r="AT363" s="4">
        <v>3</v>
      </c>
      <c r="AU363" s="4">
        <v>0</v>
      </c>
      <c r="AV363" s="4">
        <v>1</v>
      </c>
      <c r="AW363" s="4">
        <v>15</v>
      </c>
      <c r="AX363" s="4">
        <v>5</v>
      </c>
      <c r="AY363" s="4">
        <v>2</v>
      </c>
      <c r="AZ363" s="4">
        <v>1</v>
      </c>
      <c r="BA363" s="4">
        <v>4</v>
      </c>
      <c r="BB363" s="4">
        <v>10</v>
      </c>
      <c r="BC363" s="4">
        <v>5</v>
      </c>
      <c r="BD363" s="4">
        <v>2</v>
      </c>
      <c r="BE363" s="4">
        <v>5</v>
      </c>
      <c r="BF363" s="4">
        <v>0</v>
      </c>
      <c r="BG363" s="4">
        <v>0</v>
      </c>
      <c r="BH363" s="4">
        <v>14</v>
      </c>
      <c r="BI363" s="4">
        <v>7</v>
      </c>
      <c r="BJ363" s="4">
        <v>4</v>
      </c>
      <c r="BK363" s="4">
        <v>16</v>
      </c>
    </row>
    <row r="364" spans="1:63" s="1" customFormat="1" ht="9.9" customHeight="1" x14ac:dyDescent="0.2">
      <c r="A364" s="6" t="s">
        <v>17</v>
      </c>
      <c r="B364" s="10"/>
      <c r="C364" s="4">
        <v>15</v>
      </c>
      <c r="D364" s="4">
        <v>82</v>
      </c>
      <c r="E364" s="4">
        <v>4</v>
      </c>
      <c r="F364" s="4">
        <v>30487</v>
      </c>
      <c r="G364" s="4">
        <v>97</v>
      </c>
      <c r="H364" s="4">
        <v>58</v>
      </c>
      <c r="I364" s="4">
        <v>11</v>
      </c>
      <c r="J364" s="4">
        <v>23</v>
      </c>
      <c r="K364" s="4">
        <v>9</v>
      </c>
      <c r="L364" s="4">
        <v>6</v>
      </c>
      <c r="M364" s="4">
        <v>93</v>
      </c>
      <c r="N364" s="4">
        <v>3256</v>
      </c>
      <c r="O364" s="4">
        <v>289</v>
      </c>
      <c r="P364" s="4">
        <v>35</v>
      </c>
      <c r="Q364" s="4">
        <v>5606</v>
      </c>
      <c r="R364" s="4">
        <v>30</v>
      </c>
      <c r="S364" s="4">
        <v>74</v>
      </c>
      <c r="T364" s="4">
        <v>22</v>
      </c>
      <c r="U364" s="4">
        <v>22118</v>
      </c>
      <c r="V364" s="4">
        <v>229</v>
      </c>
      <c r="W364" s="4">
        <v>674</v>
      </c>
      <c r="X364" s="4">
        <v>1679</v>
      </c>
      <c r="Y364" s="4">
        <v>390</v>
      </c>
      <c r="Z364" s="4">
        <v>76</v>
      </c>
      <c r="AA364" s="4">
        <v>9</v>
      </c>
      <c r="AB364" s="4">
        <v>18364</v>
      </c>
      <c r="AC364" s="4">
        <v>21</v>
      </c>
      <c r="AD364" s="4">
        <v>250</v>
      </c>
      <c r="AE364" s="4">
        <v>44</v>
      </c>
      <c r="AF364" s="4">
        <v>55780</v>
      </c>
      <c r="AG364" s="4">
        <v>49</v>
      </c>
      <c r="AH364" s="4">
        <v>100</v>
      </c>
      <c r="AI364" s="4">
        <v>383</v>
      </c>
      <c r="AJ364" s="4">
        <v>156</v>
      </c>
      <c r="AK364" s="4">
        <v>368</v>
      </c>
      <c r="AL364" s="4">
        <v>171</v>
      </c>
      <c r="AM364" s="4">
        <v>144</v>
      </c>
      <c r="AN364" s="4">
        <v>528</v>
      </c>
      <c r="AO364" s="4">
        <v>30</v>
      </c>
      <c r="AP364" s="4">
        <v>63</v>
      </c>
      <c r="AQ364" s="4">
        <v>48</v>
      </c>
      <c r="AR364" s="4">
        <v>18</v>
      </c>
      <c r="AS364" s="4">
        <v>5</v>
      </c>
      <c r="AT364" s="4">
        <v>5</v>
      </c>
      <c r="AU364" s="4">
        <v>3</v>
      </c>
      <c r="AV364" s="4">
        <v>7</v>
      </c>
      <c r="AW364" s="4">
        <v>98</v>
      </c>
      <c r="AX364" s="4">
        <v>42</v>
      </c>
      <c r="AY364" s="4">
        <v>8</v>
      </c>
      <c r="AZ364" s="4">
        <v>8</v>
      </c>
      <c r="BA364" s="4">
        <v>19</v>
      </c>
      <c r="BB364" s="4">
        <v>48</v>
      </c>
      <c r="BC364" s="4">
        <v>29</v>
      </c>
      <c r="BD364" s="4">
        <v>32</v>
      </c>
      <c r="BE364" s="4">
        <v>50</v>
      </c>
      <c r="BF364" s="4">
        <v>11</v>
      </c>
      <c r="BG364" s="4">
        <v>6</v>
      </c>
      <c r="BH364" s="4">
        <v>45</v>
      </c>
      <c r="BI364" s="4">
        <v>31</v>
      </c>
      <c r="BJ364" s="4">
        <v>22</v>
      </c>
      <c r="BK364" s="4">
        <v>95</v>
      </c>
    </row>
    <row r="365" spans="1:63" s="7" customFormat="1" ht="9.9" customHeight="1" x14ac:dyDescent="0.2">
      <c r="B365" s="11" t="s">
        <v>18</v>
      </c>
      <c r="C365" s="8">
        <f t="shared" ref="C365:AH365" si="116">C364/ 142731</f>
        <v>1.0509279693969775E-4</v>
      </c>
      <c r="D365" s="8">
        <f t="shared" si="116"/>
        <v>5.7450728993701443E-4</v>
      </c>
      <c r="E365" s="8">
        <f t="shared" si="116"/>
        <v>2.8024745850586067E-5</v>
      </c>
      <c r="F365" s="8">
        <f t="shared" si="116"/>
        <v>0.21359760668670436</v>
      </c>
      <c r="G365" s="8">
        <f t="shared" si="116"/>
        <v>6.7960008687671214E-4</v>
      </c>
      <c r="H365" s="8">
        <f t="shared" si="116"/>
        <v>4.0635881483349799E-4</v>
      </c>
      <c r="I365" s="8">
        <f t="shared" si="116"/>
        <v>7.7068051089111689E-5</v>
      </c>
      <c r="J365" s="8">
        <f t="shared" si="116"/>
        <v>1.6114228864086988E-4</v>
      </c>
      <c r="K365" s="8">
        <f t="shared" si="116"/>
        <v>6.3055678163818652E-5</v>
      </c>
      <c r="L365" s="8">
        <f t="shared" si="116"/>
        <v>4.2037118775879104E-5</v>
      </c>
      <c r="M365" s="8">
        <f t="shared" si="116"/>
        <v>6.5157534102612612E-4</v>
      </c>
      <c r="N365" s="8">
        <f t="shared" si="116"/>
        <v>2.281214312237706E-2</v>
      </c>
      <c r="O365" s="8">
        <f t="shared" si="116"/>
        <v>2.0247878877048433E-3</v>
      </c>
      <c r="P365" s="8">
        <f t="shared" si="116"/>
        <v>2.4521652619262808E-4</v>
      </c>
      <c r="Q365" s="8">
        <f t="shared" si="116"/>
        <v>3.927668130959637E-2</v>
      </c>
      <c r="R365" s="8">
        <f t="shared" si="116"/>
        <v>2.101855938793955E-4</v>
      </c>
      <c r="S365" s="8">
        <f t="shared" si="116"/>
        <v>5.1845779823584228E-4</v>
      </c>
      <c r="T365" s="8">
        <f t="shared" si="116"/>
        <v>1.5413610217822338E-4</v>
      </c>
      <c r="U365" s="8">
        <f t="shared" si="116"/>
        <v>0.15496283218081566</v>
      </c>
      <c r="V365" s="8">
        <f t="shared" si="116"/>
        <v>1.6044166999460523E-3</v>
      </c>
      <c r="W365" s="8">
        <f t="shared" si="116"/>
        <v>4.722169675823752E-3</v>
      </c>
      <c r="X365" s="8">
        <f t="shared" si="116"/>
        <v>1.1763387070783502E-2</v>
      </c>
      <c r="Y365" s="8">
        <f t="shared" si="116"/>
        <v>2.7324127204321415E-3</v>
      </c>
      <c r="Z365" s="8">
        <f t="shared" si="116"/>
        <v>5.3247017116113524E-4</v>
      </c>
      <c r="AA365" s="8">
        <f t="shared" si="116"/>
        <v>6.3055678163818652E-5</v>
      </c>
      <c r="AB365" s="8">
        <f t="shared" si="116"/>
        <v>0.12866160820004063</v>
      </c>
      <c r="AC365" s="8">
        <f t="shared" si="116"/>
        <v>1.4712991571557685E-4</v>
      </c>
      <c r="AD365" s="8">
        <f t="shared" si="116"/>
        <v>1.7515466156616292E-3</v>
      </c>
      <c r="AE365" s="8">
        <f t="shared" si="116"/>
        <v>3.0827220435644676E-4</v>
      </c>
      <c r="AF365" s="8">
        <f t="shared" si="116"/>
        <v>0.39080508088642268</v>
      </c>
      <c r="AG365" s="8">
        <f t="shared" si="116"/>
        <v>3.4330313666967931E-4</v>
      </c>
      <c r="AH365" s="8">
        <f t="shared" si="116"/>
        <v>7.0061864626465168E-4</v>
      </c>
      <c r="AI365" s="8">
        <f t="shared" ref="AI365:BK365" si="117">AI364/ 142731</f>
        <v>2.6833694151936162E-3</v>
      </c>
      <c r="AJ365" s="8">
        <f t="shared" si="117"/>
        <v>1.0929650881728566E-3</v>
      </c>
      <c r="AK365" s="8">
        <f t="shared" si="117"/>
        <v>2.5782766182539181E-3</v>
      </c>
      <c r="AL365" s="8">
        <f t="shared" si="117"/>
        <v>1.1980578851125544E-3</v>
      </c>
      <c r="AM365" s="8">
        <f t="shared" si="117"/>
        <v>1.0088908506210984E-3</v>
      </c>
      <c r="AN365" s="8">
        <f t="shared" si="117"/>
        <v>3.6992664522773611E-3</v>
      </c>
      <c r="AO365" s="8">
        <f t="shared" si="117"/>
        <v>2.101855938793955E-4</v>
      </c>
      <c r="AP365" s="8">
        <f t="shared" si="117"/>
        <v>4.4138974714673054E-4</v>
      </c>
      <c r="AQ365" s="8">
        <f t="shared" si="117"/>
        <v>3.3629695020703283E-4</v>
      </c>
      <c r="AR365" s="8">
        <f t="shared" si="117"/>
        <v>1.261113563276373E-4</v>
      </c>
      <c r="AS365" s="8">
        <f t="shared" si="117"/>
        <v>3.5030932313232585E-5</v>
      </c>
      <c r="AT365" s="8">
        <f t="shared" si="117"/>
        <v>3.5030932313232585E-5</v>
      </c>
      <c r="AU365" s="8">
        <f t="shared" si="117"/>
        <v>2.1018559387939552E-5</v>
      </c>
      <c r="AV365" s="8">
        <f t="shared" si="117"/>
        <v>4.9043305238525615E-5</v>
      </c>
      <c r="AW365" s="8">
        <f t="shared" si="117"/>
        <v>6.8660627333935861E-4</v>
      </c>
      <c r="AX365" s="8">
        <f t="shared" si="117"/>
        <v>2.9425983143115369E-4</v>
      </c>
      <c r="AY365" s="8">
        <f t="shared" si="117"/>
        <v>5.6049491701172134E-5</v>
      </c>
      <c r="AZ365" s="8">
        <f t="shared" si="117"/>
        <v>5.6049491701172134E-5</v>
      </c>
      <c r="BA365" s="8">
        <f t="shared" si="117"/>
        <v>1.3311754279028381E-4</v>
      </c>
      <c r="BB365" s="8">
        <f t="shared" si="117"/>
        <v>3.3629695020703283E-4</v>
      </c>
      <c r="BC365" s="8">
        <f t="shared" si="117"/>
        <v>2.0317940741674899E-4</v>
      </c>
      <c r="BD365" s="8">
        <f t="shared" si="117"/>
        <v>2.2419796680468853E-4</v>
      </c>
      <c r="BE365" s="8">
        <f t="shared" si="117"/>
        <v>3.5030932313232584E-4</v>
      </c>
      <c r="BF365" s="8">
        <f t="shared" si="117"/>
        <v>7.7068051089111689E-5</v>
      </c>
      <c r="BG365" s="8">
        <f t="shared" si="117"/>
        <v>4.2037118775879104E-5</v>
      </c>
      <c r="BH365" s="8">
        <f t="shared" si="117"/>
        <v>3.1527839081909323E-4</v>
      </c>
      <c r="BI365" s="8">
        <f t="shared" si="117"/>
        <v>2.1719178034204203E-4</v>
      </c>
      <c r="BJ365" s="8">
        <f t="shared" si="117"/>
        <v>1.5413610217822338E-4</v>
      </c>
      <c r="BK365" s="8">
        <f t="shared" si="117"/>
        <v>6.6558771395141907E-4</v>
      </c>
    </row>
    <row r="366" spans="1:63" s="1" customFormat="1" ht="5.0999999999999996" customHeight="1" x14ac:dyDescent="0.2">
      <c r="B366" s="12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 s="1" customFormat="1" ht="9.9" customHeight="1" x14ac:dyDescent="0.2">
      <c r="A367" s="3" t="s">
        <v>123</v>
      </c>
      <c r="B367" s="12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 s="1" customFormat="1" ht="9.9" customHeight="1" x14ac:dyDescent="0.2">
      <c r="B368" s="10" t="s">
        <v>96</v>
      </c>
      <c r="C368" s="4">
        <v>9</v>
      </c>
      <c r="D368" s="4">
        <v>33</v>
      </c>
      <c r="E368" s="4">
        <v>13</v>
      </c>
      <c r="F368" s="4">
        <v>21803</v>
      </c>
      <c r="G368" s="4">
        <v>95</v>
      </c>
      <c r="H368" s="4">
        <v>58</v>
      </c>
      <c r="I368" s="4">
        <v>8</v>
      </c>
      <c r="J368" s="4">
        <v>38</v>
      </c>
      <c r="K368" s="4">
        <v>7</v>
      </c>
      <c r="L368" s="4">
        <v>6</v>
      </c>
      <c r="M368" s="4">
        <v>48</v>
      </c>
      <c r="N368" s="4">
        <v>938</v>
      </c>
      <c r="O368" s="4">
        <v>864</v>
      </c>
      <c r="P368" s="4">
        <v>18</v>
      </c>
      <c r="Q368" s="4">
        <v>2020</v>
      </c>
      <c r="R368" s="4">
        <v>10</v>
      </c>
      <c r="S368" s="4">
        <v>13</v>
      </c>
      <c r="T368" s="4">
        <v>22</v>
      </c>
      <c r="U368" s="4">
        <v>12918</v>
      </c>
      <c r="V368" s="4">
        <v>108</v>
      </c>
      <c r="W368" s="4">
        <v>694</v>
      </c>
      <c r="X368" s="4">
        <v>1839</v>
      </c>
      <c r="Y368" s="4">
        <v>124</v>
      </c>
      <c r="Z368" s="4">
        <v>72</v>
      </c>
      <c r="AA368" s="4">
        <v>19</v>
      </c>
      <c r="AB368" s="4">
        <v>17284</v>
      </c>
      <c r="AC368" s="4">
        <v>187</v>
      </c>
      <c r="AD368" s="4">
        <v>72</v>
      </c>
      <c r="AE368" s="4">
        <v>32</v>
      </c>
      <c r="AF368" s="4">
        <v>9742</v>
      </c>
      <c r="AG368" s="4">
        <v>19</v>
      </c>
      <c r="AH368" s="4">
        <v>38</v>
      </c>
      <c r="AI368" s="4">
        <v>76</v>
      </c>
      <c r="AJ368" s="4">
        <v>39</v>
      </c>
      <c r="AK368" s="4">
        <v>87</v>
      </c>
      <c r="AL368" s="4">
        <v>35</v>
      </c>
      <c r="AM368" s="4">
        <v>61</v>
      </c>
      <c r="AN368" s="4">
        <v>534</v>
      </c>
      <c r="AO368" s="4">
        <v>24</v>
      </c>
      <c r="AP368" s="4">
        <v>53</v>
      </c>
      <c r="AQ368" s="4">
        <v>20</v>
      </c>
      <c r="AR368" s="4">
        <v>10</v>
      </c>
      <c r="AS368" s="4">
        <v>1</v>
      </c>
      <c r="AT368" s="4">
        <v>2</v>
      </c>
      <c r="AU368" s="4">
        <v>0</v>
      </c>
      <c r="AV368" s="4">
        <v>6</v>
      </c>
      <c r="AW368" s="4">
        <v>24</v>
      </c>
      <c r="AX368" s="4">
        <v>23</v>
      </c>
      <c r="AY368" s="4">
        <v>4</v>
      </c>
      <c r="AZ368" s="4">
        <v>6</v>
      </c>
      <c r="BA368" s="4">
        <v>16</v>
      </c>
      <c r="BB368" s="4">
        <v>128</v>
      </c>
      <c r="BC368" s="4">
        <v>48</v>
      </c>
      <c r="BD368" s="4">
        <v>19</v>
      </c>
      <c r="BE368" s="4">
        <v>17</v>
      </c>
      <c r="BF368" s="4">
        <v>0</v>
      </c>
      <c r="BG368" s="4">
        <v>4</v>
      </c>
      <c r="BH368" s="4">
        <v>28</v>
      </c>
      <c r="BI368" s="4">
        <v>19</v>
      </c>
      <c r="BJ368" s="4">
        <v>21</v>
      </c>
      <c r="BK368" s="4">
        <v>36</v>
      </c>
    </row>
    <row r="369" spans="1:63" s="1" customFormat="1" ht="9.9" customHeight="1" x14ac:dyDescent="0.2">
      <c r="A369" s="6" t="s">
        <v>17</v>
      </c>
      <c r="B369" s="10"/>
      <c r="C369" s="4">
        <v>9</v>
      </c>
      <c r="D369" s="4">
        <v>33</v>
      </c>
      <c r="E369" s="4">
        <v>13</v>
      </c>
      <c r="F369" s="4">
        <v>21803</v>
      </c>
      <c r="G369" s="4">
        <v>95</v>
      </c>
      <c r="H369" s="4">
        <v>58</v>
      </c>
      <c r="I369" s="4">
        <v>8</v>
      </c>
      <c r="J369" s="4">
        <v>38</v>
      </c>
      <c r="K369" s="4">
        <v>7</v>
      </c>
      <c r="L369" s="4">
        <v>6</v>
      </c>
      <c r="M369" s="4">
        <v>48</v>
      </c>
      <c r="N369" s="4">
        <v>938</v>
      </c>
      <c r="O369" s="4">
        <v>864</v>
      </c>
      <c r="P369" s="4">
        <v>18</v>
      </c>
      <c r="Q369" s="4">
        <v>2020</v>
      </c>
      <c r="R369" s="4">
        <v>10</v>
      </c>
      <c r="S369" s="4">
        <v>13</v>
      </c>
      <c r="T369" s="4">
        <v>22</v>
      </c>
      <c r="U369" s="4">
        <v>12918</v>
      </c>
      <c r="V369" s="4">
        <v>108</v>
      </c>
      <c r="W369" s="4">
        <v>694</v>
      </c>
      <c r="X369" s="4">
        <v>1839</v>
      </c>
      <c r="Y369" s="4">
        <v>124</v>
      </c>
      <c r="Z369" s="4">
        <v>72</v>
      </c>
      <c r="AA369" s="4">
        <v>19</v>
      </c>
      <c r="AB369" s="4">
        <v>17284</v>
      </c>
      <c r="AC369" s="4">
        <v>187</v>
      </c>
      <c r="AD369" s="4">
        <v>72</v>
      </c>
      <c r="AE369" s="4">
        <v>32</v>
      </c>
      <c r="AF369" s="4">
        <v>9742</v>
      </c>
      <c r="AG369" s="4">
        <v>19</v>
      </c>
      <c r="AH369" s="4">
        <v>38</v>
      </c>
      <c r="AI369" s="4">
        <v>76</v>
      </c>
      <c r="AJ369" s="4">
        <v>39</v>
      </c>
      <c r="AK369" s="4">
        <v>87</v>
      </c>
      <c r="AL369" s="4">
        <v>35</v>
      </c>
      <c r="AM369" s="4">
        <v>61</v>
      </c>
      <c r="AN369" s="4">
        <v>534</v>
      </c>
      <c r="AO369" s="4">
        <v>24</v>
      </c>
      <c r="AP369" s="4">
        <v>53</v>
      </c>
      <c r="AQ369" s="4">
        <v>20</v>
      </c>
      <c r="AR369" s="4">
        <v>10</v>
      </c>
      <c r="AS369" s="4">
        <v>1</v>
      </c>
      <c r="AT369" s="4">
        <v>2</v>
      </c>
      <c r="AU369" s="4">
        <v>0</v>
      </c>
      <c r="AV369" s="4">
        <v>6</v>
      </c>
      <c r="AW369" s="4">
        <v>24</v>
      </c>
      <c r="AX369" s="4">
        <v>23</v>
      </c>
      <c r="AY369" s="4">
        <v>4</v>
      </c>
      <c r="AZ369" s="4">
        <v>6</v>
      </c>
      <c r="BA369" s="4">
        <v>16</v>
      </c>
      <c r="BB369" s="4">
        <v>128</v>
      </c>
      <c r="BC369" s="4">
        <v>48</v>
      </c>
      <c r="BD369" s="4">
        <v>19</v>
      </c>
      <c r="BE369" s="4">
        <v>17</v>
      </c>
      <c r="BF369" s="4">
        <v>0</v>
      </c>
      <c r="BG369" s="4">
        <v>4</v>
      </c>
      <c r="BH369" s="4">
        <v>28</v>
      </c>
      <c r="BI369" s="4">
        <v>19</v>
      </c>
      <c r="BJ369" s="4">
        <v>21</v>
      </c>
      <c r="BK369" s="4">
        <v>36</v>
      </c>
    </row>
    <row r="370" spans="1:63" s="7" customFormat="1" ht="9.9" customHeight="1" x14ac:dyDescent="0.2">
      <c r="B370" s="11" t="s">
        <v>18</v>
      </c>
      <c r="C370" s="8">
        <f t="shared" ref="C370:AH370" si="118">C369/ 70727</f>
        <v>1.2724984800712599E-4</v>
      </c>
      <c r="D370" s="8">
        <f t="shared" si="118"/>
        <v>4.6658277602612861E-4</v>
      </c>
      <c r="E370" s="8">
        <f t="shared" si="118"/>
        <v>1.838053360102931E-4</v>
      </c>
      <c r="F370" s="8">
        <f t="shared" si="118"/>
        <v>0.3082698262332631</v>
      </c>
      <c r="G370" s="8">
        <f t="shared" si="118"/>
        <v>1.3431928400752188E-3</v>
      </c>
      <c r="H370" s="8">
        <f t="shared" si="118"/>
        <v>8.2005457604592306E-4</v>
      </c>
      <c r="I370" s="8">
        <f t="shared" si="118"/>
        <v>1.1311097600633422E-4</v>
      </c>
      <c r="J370" s="8">
        <f t="shared" si="118"/>
        <v>5.3727713603008754E-4</v>
      </c>
      <c r="K370" s="8">
        <f t="shared" si="118"/>
        <v>9.8972104005542433E-5</v>
      </c>
      <c r="L370" s="8">
        <f t="shared" si="118"/>
        <v>8.4833232004750663E-5</v>
      </c>
      <c r="M370" s="8">
        <f t="shared" si="118"/>
        <v>6.786658560380053E-4</v>
      </c>
      <c r="N370" s="8">
        <f t="shared" si="118"/>
        <v>1.3262261936742686E-2</v>
      </c>
      <c r="O370" s="8">
        <f t="shared" si="118"/>
        <v>1.2215985408684096E-2</v>
      </c>
      <c r="P370" s="8">
        <f t="shared" si="118"/>
        <v>2.5449969601425197E-4</v>
      </c>
      <c r="Q370" s="8">
        <f t="shared" si="118"/>
        <v>2.8560521441599391E-2</v>
      </c>
      <c r="R370" s="8">
        <f t="shared" si="118"/>
        <v>1.4138872000791776E-4</v>
      </c>
      <c r="S370" s="8">
        <f t="shared" si="118"/>
        <v>1.838053360102931E-4</v>
      </c>
      <c r="T370" s="8">
        <f t="shared" si="118"/>
        <v>3.1105518401741911E-4</v>
      </c>
      <c r="U370" s="8">
        <f t="shared" si="118"/>
        <v>0.18264594850622817</v>
      </c>
      <c r="V370" s="8">
        <f t="shared" si="118"/>
        <v>1.526998176085512E-3</v>
      </c>
      <c r="W370" s="8">
        <f t="shared" si="118"/>
        <v>9.8123771685494927E-3</v>
      </c>
      <c r="X370" s="8">
        <f t="shared" si="118"/>
        <v>2.6001385609456078E-2</v>
      </c>
      <c r="Y370" s="8">
        <f t="shared" si="118"/>
        <v>1.7532201280981803E-3</v>
      </c>
      <c r="Z370" s="8">
        <f t="shared" si="118"/>
        <v>1.0179987840570079E-3</v>
      </c>
      <c r="AA370" s="8">
        <f t="shared" si="118"/>
        <v>2.6863856801504377E-4</v>
      </c>
      <c r="AB370" s="8">
        <f t="shared" si="118"/>
        <v>0.24437626366168508</v>
      </c>
      <c r="AC370" s="8">
        <f t="shared" si="118"/>
        <v>2.6439690641480622E-3</v>
      </c>
      <c r="AD370" s="8">
        <f t="shared" si="118"/>
        <v>1.0179987840570079E-3</v>
      </c>
      <c r="AE370" s="8">
        <f t="shared" si="118"/>
        <v>4.5244390402533687E-4</v>
      </c>
      <c r="AF370" s="8">
        <f t="shared" si="118"/>
        <v>0.1377408910317135</v>
      </c>
      <c r="AG370" s="8">
        <f t="shared" si="118"/>
        <v>2.6863856801504377E-4</v>
      </c>
      <c r="AH370" s="8">
        <f t="shared" si="118"/>
        <v>5.3727713603008754E-4</v>
      </c>
      <c r="AI370" s="8">
        <f t="shared" ref="AI370:BK370" si="119">AI369/ 70727</f>
        <v>1.0745542720601751E-3</v>
      </c>
      <c r="AJ370" s="8">
        <f t="shared" si="119"/>
        <v>5.5141600803087934E-4</v>
      </c>
      <c r="AK370" s="8">
        <f t="shared" si="119"/>
        <v>1.2300818640688846E-3</v>
      </c>
      <c r="AL370" s="8">
        <f t="shared" si="119"/>
        <v>4.9486052002771215E-4</v>
      </c>
      <c r="AM370" s="8">
        <f t="shared" si="119"/>
        <v>8.6247119204829834E-4</v>
      </c>
      <c r="AN370" s="8">
        <f t="shared" si="119"/>
        <v>7.5501576484228086E-3</v>
      </c>
      <c r="AO370" s="8">
        <f t="shared" si="119"/>
        <v>3.3933292801900265E-4</v>
      </c>
      <c r="AP370" s="8">
        <f t="shared" si="119"/>
        <v>7.4936021604196418E-4</v>
      </c>
      <c r="AQ370" s="8">
        <f t="shared" si="119"/>
        <v>2.8277744001583551E-4</v>
      </c>
      <c r="AR370" s="8">
        <f t="shared" si="119"/>
        <v>1.4138872000791776E-4</v>
      </c>
      <c r="AS370" s="8">
        <f t="shared" si="119"/>
        <v>1.4138872000791777E-5</v>
      </c>
      <c r="AT370" s="8">
        <f t="shared" si="119"/>
        <v>2.8277744001583554E-5</v>
      </c>
      <c r="AU370" s="8">
        <f t="shared" si="119"/>
        <v>0</v>
      </c>
      <c r="AV370" s="8">
        <f t="shared" si="119"/>
        <v>8.4833232004750663E-5</v>
      </c>
      <c r="AW370" s="8">
        <f t="shared" si="119"/>
        <v>3.3933292801900265E-4</v>
      </c>
      <c r="AX370" s="8">
        <f t="shared" si="119"/>
        <v>3.2519405601821085E-4</v>
      </c>
      <c r="AY370" s="8">
        <f t="shared" si="119"/>
        <v>5.6555488003167108E-5</v>
      </c>
      <c r="AZ370" s="8">
        <f t="shared" si="119"/>
        <v>8.4833232004750663E-5</v>
      </c>
      <c r="BA370" s="8">
        <f t="shared" si="119"/>
        <v>2.2622195201266843E-4</v>
      </c>
      <c r="BB370" s="8">
        <f t="shared" si="119"/>
        <v>1.8097756161013475E-3</v>
      </c>
      <c r="BC370" s="8">
        <f t="shared" si="119"/>
        <v>6.786658560380053E-4</v>
      </c>
      <c r="BD370" s="8">
        <f t="shared" si="119"/>
        <v>2.6863856801504377E-4</v>
      </c>
      <c r="BE370" s="8">
        <f t="shared" si="119"/>
        <v>2.403608240134602E-4</v>
      </c>
      <c r="BF370" s="8">
        <f t="shared" si="119"/>
        <v>0</v>
      </c>
      <c r="BG370" s="8">
        <f t="shared" si="119"/>
        <v>5.6555488003167108E-5</v>
      </c>
      <c r="BH370" s="8">
        <f t="shared" si="119"/>
        <v>3.9588841602216973E-4</v>
      </c>
      <c r="BI370" s="8">
        <f t="shared" si="119"/>
        <v>2.6863856801504377E-4</v>
      </c>
      <c r="BJ370" s="8">
        <f t="shared" si="119"/>
        <v>2.9691631201662731E-4</v>
      </c>
      <c r="BK370" s="8">
        <f t="shared" si="119"/>
        <v>5.0899939202850395E-4</v>
      </c>
    </row>
    <row r="371" spans="1:63" s="1" customFormat="1" ht="5.0999999999999996" customHeight="1" x14ac:dyDescent="0.2">
      <c r="B371" s="12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 s="1" customFormat="1" ht="9.9" customHeight="1" x14ac:dyDescent="0.2">
      <c r="A372" s="3" t="s">
        <v>124</v>
      </c>
      <c r="B372" s="12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 s="1" customFormat="1" ht="9.9" customHeight="1" x14ac:dyDescent="0.2">
      <c r="B373" s="10" t="s">
        <v>91</v>
      </c>
      <c r="C373" s="4">
        <v>26</v>
      </c>
      <c r="D373" s="4">
        <v>53</v>
      </c>
      <c r="E373" s="4">
        <v>4</v>
      </c>
      <c r="F373" s="4">
        <v>37204</v>
      </c>
      <c r="G373" s="4">
        <v>113</v>
      </c>
      <c r="H373" s="4">
        <v>68</v>
      </c>
      <c r="I373" s="4">
        <v>16</v>
      </c>
      <c r="J373" s="4">
        <v>41</v>
      </c>
      <c r="K373" s="4">
        <v>8</v>
      </c>
      <c r="L373" s="4">
        <v>5</v>
      </c>
      <c r="M373" s="4">
        <v>71</v>
      </c>
      <c r="N373" s="4">
        <v>3633</v>
      </c>
      <c r="O373" s="4">
        <v>232</v>
      </c>
      <c r="P373" s="4">
        <v>115</v>
      </c>
      <c r="Q373" s="4">
        <v>5394</v>
      </c>
      <c r="R373" s="4">
        <v>44</v>
      </c>
      <c r="S373" s="4">
        <v>16</v>
      </c>
      <c r="T373" s="4">
        <v>16</v>
      </c>
      <c r="U373" s="4">
        <v>27615</v>
      </c>
      <c r="V373" s="4">
        <v>192</v>
      </c>
      <c r="W373" s="4">
        <v>2097</v>
      </c>
      <c r="X373" s="4">
        <v>6528</v>
      </c>
      <c r="Y373" s="4">
        <v>331</v>
      </c>
      <c r="Z373" s="4">
        <v>98</v>
      </c>
      <c r="AA373" s="4">
        <v>13</v>
      </c>
      <c r="AB373" s="4">
        <v>3763</v>
      </c>
      <c r="AC373" s="4">
        <v>12</v>
      </c>
      <c r="AD373" s="4">
        <v>84</v>
      </c>
      <c r="AE373" s="4">
        <v>24</v>
      </c>
      <c r="AF373" s="4">
        <v>11675</v>
      </c>
      <c r="AG373" s="4">
        <v>43</v>
      </c>
      <c r="AH373" s="4">
        <v>21</v>
      </c>
      <c r="AI373" s="4">
        <v>82</v>
      </c>
      <c r="AJ373" s="4">
        <v>36</v>
      </c>
      <c r="AK373" s="4">
        <v>471</v>
      </c>
      <c r="AL373" s="4">
        <v>134</v>
      </c>
      <c r="AM373" s="4">
        <v>195</v>
      </c>
      <c r="AN373" s="4">
        <v>690</v>
      </c>
      <c r="AO373" s="4">
        <v>13</v>
      </c>
      <c r="AP373" s="4">
        <v>45</v>
      </c>
      <c r="AQ373" s="4">
        <v>24</v>
      </c>
      <c r="AR373" s="4">
        <v>18</v>
      </c>
      <c r="AS373" s="4">
        <v>3</v>
      </c>
      <c r="AT373" s="4">
        <v>5</v>
      </c>
      <c r="AU373" s="4">
        <v>10</v>
      </c>
      <c r="AV373" s="4">
        <v>6</v>
      </c>
      <c r="AW373" s="4">
        <v>19</v>
      </c>
      <c r="AX373" s="4">
        <v>13</v>
      </c>
      <c r="AY373" s="4">
        <v>11</v>
      </c>
      <c r="AZ373" s="4">
        <v>5</v>
      </c>
      <c r="BA373" s="4">
        <v>54</v>
      </c>
      <c r="BB373" s="4">
        <v>100</v>
      </c>
      <c r="BC373" s="4">
        <v>22</v>
      </c>
      <c r="BD373" s="4">
        <v>11</v>
      </c>
      <c r="BE373" s="4">
        <v>12</v>
      </c>
      <c r="BF373" s="4">
        <v>5</v>
      </c>
      <c r="BG373" s="4">
        <v>9</v>
      </c>
      <c r="BH373" s="4">
        <v>36</v>
      </c>
      <c r="BI373" s="4">
        <v>26</v>
      </c>
      <c r="BJ373" s="4">
        <v>135</v>
      </c>
      <c r="BK373" s="4">
        <v>104</v>
      </c>
    </row>
    <row r="374" spans="1:63" s="1" customFormat="1" ht="9.9" customHeight="1" x14ac:dyDescent="0.2">
      <c r="A374" s="6" t="s">
        <v>17</v>
      </c>
      <c r="B374" s="10"/>
      <c r="C374" s="4">
        <v>26</v>
      </c>
      <c r="D374" s="4">
        <v>53</v>
      </c>
      <c r="E374" s="4">
        <v>4</v>
      </c>
      <c r="F374" s="4">
        <v>37204</v>
      </c>
      <c r="G374" s="4">
        <v>113</v>
      </c>
      <c r="H374" s="4">
        <v>68</v>
      </c>
      <c r="I374" s="4">
        <v>16</v>
      </c>
      <c r="J374" s="4">
        <v>41</v>
      </c>
      <c r="K374" s="4">
        <v>8</v>
      </c>
      <c r="L374" s="4">
        <v>5</v>
      </c>
      <c r="M374" s="4">
        <v>71</v>
      </c>
      <c r="N374" s="4">
        <v>3633</v>
      </c>
      <c r="O374" s="4">
        <v>232</v>
      </c>
      <c r="P374" s="4">
        <v>115</v>
      </c>
      <c r="Q374" s="4">
        <v>5394</v>
      </c>
      <c r="R374" s="4">
        <v>44</v>
      </c>
      <c r="S374" s="4">
        <v>16</v>
      </c>
      <c r="T374" s="4">
        <v>16</v>
      </c>
      <c r="U374" s="4">
        <v>27615</v>
      </c>
      <c r="V374" s="4">
        <v>192</v>
      </c>
      <c r="W374" s="4">
        <v>2097</v>
      </c>
      <c r="X374" s="4">
        <v>6528</v>
      </c>
      <c r="Y374" s="4">
        <v>331</v>
      </c>
      <c r="Z374" s="4">
        <v>98</v>
      </c>
      <c r="AA374" s="4">
        <v>13</v>
      </c>
      <c r="AB374" s="4">
        <v>3763</v>
      </c>
      <c r="AC374" s="4">
        <v>12</v>
      </c>
      <c r="AD374" s="4">
        <v>84</v>
      </c>
      <c r="AE374" s="4">
        <v>24</v>
      </c>
      <c r="AF374" s="4">
        <v>11675</v>
      </c>
      <c r="AG374" s="4">
        <v>43</v>
      </c>
      <c r="AH374" s="4">
        <v>21</v>
      </c>
      <c r="AI374" s="4">
        <v>82</v>
      </c>
      <c r="AJ374" s="4">
        <v>36</v>
      </c>
      <c r="AK374" s="4">
        <v>471</v>
      </c>
      <c r="AL374" s="4">
        <v>134</v>
      </c>
      <c r="AM374" s="4">
        <v>195</v>
      </c>
      <c r="AN374" s="4">
        <v>690</v>
      </c>
      <c r="AO374" s="4">
        <v>13</v>
      </c>
      <c r="AP374" s="4">
        <v>45</v>
      </c>
      <c r="AQ374" s="4">
        <v>24</v>
      </c>
      <c r="AR374" s="4">
        <v>18</v>
      </c>
      <c r="AS374" s="4">
        <v>3</v>
      </c>
      <c r="AT374" s="4">
        <v>5</v>
      </c>
      <c r="AU374" s="4">
        <v>10</v>
      </c>
      <c r="AV374" s="4">
        <v>6</v>
      </c>
      <c r="AW374" s="4">
        <v>19</v>
      </c>
      <c r="AX374" s="4">
        <v>13</v>
      </c>
      <c r="AY374" s="4">
        <v>11</v>
      </c>
      <c r="AZ374" s="4">
        <v>5</v>
      </c>
      <c r="BA374" s="4">
        <v>54</v>
      </c>
      <c r="BB374" s="4">
        <v>100</v>
      </c>
      <c r="BC374" s="4">
        <v>22</v>
      </c>
      <c r="BD374" s="4">
        <v>11</v>
      </c>
      <c r="BE374" s="4">
        <v>12</v>
      </c>
      <c r="BF374" s="4">
        <v>5</v>
      </c>
      <c r="BG374" s="4">
        <v>9</v>
      </c>
      <c r="BH374" s="4">
        <v>36</v>
      </c>
      <c r="BI374" s="4">
        <v>26</v>
      </c>
      <c r="BJ374" s="4">
        <v>135</v>
      </c>
      <c r="BK374" s="4">
        <v>104</v>
      </c>
    </row>
    <row r="375" spans="1:63" s="7" customFormat="1" ht="9.9" customHeight="1" x14ac:dyDescent="0.2">
      <c r="B375" s="11" t="s">
        <v>18</v>
      </c>
      <c r="C375" s="8">
        <f t="shared" ref="C375:AH375" si="120">C374/ 101849</f>
        <v>2.5527987510923033E-4</v>
      </c>
      <c r="D375" s="8">
        <f t="shared" si="120"/>
        <v>5.2037820695343101E-4</v>
      </c>
      <c r="E375" s="8">
        <f t="shared" si="120"/>
        <v>3.927382693988159E-5</v>
      </c>
      <c r="F375" s="8">
        <f t="shared" si="120"/>
        <v>0.36528586436783866</v>
      </c>
      <c r="G375" s="8">
        <f t="shared" si="120"/>
        <v>1.1094856110516549E-3</v>
      </c>
      <c r="H375" s="8">
        <f t="shared" si="120"/>
        <v>6.6765505797798707E-4</v>
      </c>
      <c r="I375" s="8">
        <f t="shared" si="120"/>
        <v>1.5709530775952636E-4</v>
      </c>
      <c r="J375" s="8">
        <f t="shared" si="120"/>
        <v>4.0255672613378628E-4</v>
      </c>
      <c r="K375" s="8">
        <f t="shared" si="120"/>
        <v>7.8547653879763179E-5</v>
      </c>
      <c r="L375" s="8">
        <f t="shared" si="120"/>
        <v>4.9092283674851984E-5</v>
      </c>
      <c r="M375" s="8">
        <f t="shared" si="120"/>
        <v>6.9711042818289823E-4</v>
      </c>
      <c r="N375" s="8">
        <f t="shared" si="120"/>
        <v>3.5670453318147451E-2</v>
      </c>
      <c r="O375" s="8">
        <f t="shared" si="120"/>
        <v>2.2778819625131324E-3</v>
      </c>
      <c r="P375" s="8">
        <f t="shared" si="120"/>
        <v>1.1291225245215956E-3</v>
      </c>
      <c r="Q375" s="8">
        <f t="shared" si="120"/>
        <v>5.296075562843032E-2</v>
      </c>
      <c r="R375" s="8">
        <f t="shared" si="120"/>
        <v>4.320120963386975E-4</v>
      </c>
      <c r="S375" s="8">
        <f t="shared" si="120"/>
        <v>1.5709530775952636E-4</v>
      </c>
      <c r="T375" s="8">
        <f t="shared" si="120"/>
        <v>1.5709530775952636E-4</v>
      </c>
      <c r="U375" s="8">
        <f t="shared" si="120"/>
        <v>0.2711366827362075</v>
      </c>
      <c r="V375" s="8">
        <f t="shared" si="120"/>
        <v>1.8851436931143163E-3</v>
      </c>
      <c r="W375" s="8">
        <f t="shared" si="120"/>
        <v>2.0589303773232922E-2</v>
      </c>
      <c r="X375" s="8">
        <f t="shared" si="120"/>
        <v>6.4094885565886758E-2</v>
      </c>
      <c r="Y375" s="8">
        <f t="shared" si="120"/>
        <v>3.2499091792752015E-3</v>
      </c>
      <c r="Z375" s="8">
        <f t="shared" si="120"/>
        <v>9.6220876002709897E-4</v>
      </c>
      <c r="AA375" s="8">
        <f t="shared" si="120"/>
        <v>1.2763993755461516E-4</v>
      </c>
      <c r="AB375" s="8">
        <f t="shared" si="120"/>
        <v>3.6946852693693605E-2</v>
      </c>
      <c r="AC375" s="8">
        <f t="shared" si="120"/>
        <v>1.1782148081964477E-4</v>
      </c>
      <c r="AD375" s="8">
        <f t="shared" si="120"/>
        <v>8.2475036573751337E-4</v>
      </c>
      <c r="AE375" s="8">
        <f t="shared" si="120"/>
        <v>2.3564296163928954E-4</v>
      </c>
      <c r="AF375" s="8">
        <f t="shared" si="120"/>
        <v>0.11463048238077939</v>
      </c>
      <c r="AG375" s="8">
        <f t="shared" si="120"/>
        <v>4.2219363960372709E-4</v>
      </c>
      <c r="AH375" s="8">
        <f t="shared" si="120"/>
        <v>2.0618759143437834E-4</v>
      </c>
      <c r="AI375" s="8">
        <f t="shared" ref="AI375:BK375" si="121">AI374/ 101849</f>
        <v>8.0511345226757256E-4</v>
      </c>
      <c r="AJ375" s="8">
        <f t="shared" si="121"/>
        <v>3.5346444245893429E-4</v>
      </c>
      <c r="AK375" s="8">
        <f t="shared" si="121"/>
        <v>4.6244931221710575E-3</v>
      </c>
      <c r="AL375" s="8">
        <f t="shared" si="121"/>
        <v>1.3156732024860332E-3</v>
      </c>
      <c r="AM375" s="8">
        <f t="shared" si="121"/>
        <v>1.9145990633192276E-3</v>
      </c>
      <c r="AN375" s="8">
        <f t="shared" si="121"/>
        <v>6.7747351471295738E-3</v>
      </c>
      <c r="AO375" s="8">
        <f t="shared" si="121"/>
        <v>1.2763993755461516E-4</v>
      </c>
      <c r="AP375" s="8">
        <f t="shared" si="121"/>
        <v>4.4183055307366785E-4</v>
      </c>
      <c r="AQ375" s="8">
        <f t="shared" si="121"/>
        <v>2.3564296163928954E-4</v>
      </c>
      <c r="AR375" s="8">
        <f t="shared" si="121"/>
        <v>1.7673222122946715E-4</v>
      </c>
      <c r="AS375" s="8">
        <f t="shared" si="121"/>
        <v>2.9455370204911192E-5</v>
      </c>
      <c r="AT375" s="8">
        <f t="shared" si="121"/>
        <v>4.9092283674851984E-5</v>
      </c>
      <c r="AU375" s="8">
        <f t="shared" si="121"/>
        <v>9.8184567349703968E-5</v>
      </c>
      <c r="AV375" s="8">
        <f t="shared" si="121"/>
        <v>5.8910740409822385E-5</v>
      </c>
      <c r="AW375" s="8">
        <f t="shared" si="121"/>
        <v>1.8655067796443755E-4</v>
      </c>
      <c r="AX375" s="8">
        <f t="shared" si="121"/>
        <v>1.2763993755461516E-4</v>
      </c>
      <c r="AY375" s="8">
        <f t="shared" si="121"/>
        <v>1.0800302408467438E-4</v>
      </c>
      <c r="AZ375" s="8">
        <f t="shared" si="121"/>
        <v>4.9092283674851984E-5</v>
      </c>
      <c r="BA375" s="8">
        <f t="shared" si="121"/>
        <v>5.3019666368840147E-4</v>
      </c>
      <c r="BB375" s="8">
        <f t="shared" si="121"/>
        <v>9.8184567349703968E-4</v>
      </c>
      <c r="BC375" s="8">
        <f t="shared" si="121"/>
        <v>2.1600604816934875E-4</v>
      </c>
      <c r="BD375" s="8">
        <f t="shared" si="121"/>
        <v>1.0800302408467438E-4</v>
      </c>
      <c r="BE375" s="8">
        <f t="shared" si="121"/>
        <v>1.1782148081964477E-4</v>
      </c>
      <c r="BF375" s="8">
        <f t="shared" si="121"/>
        <v>4.9092283674851984E-5</v>
      </c>
      <c r="BG375" s="8">
        <f t="shared" si="121"/>
        <v>8.8366110614733573E-5</v>
      </c>
      <c r="BH375" s="8">
        <f t="shared" si="121"/>
        <v>3.5346444245893429E-4</v>
      </c>
      <c r="BI375" s="8">
        <f t="shared" si="121"/>
        <v>2.5527987510923033E-4</v>
      </c>
      <c r="BJ375" s="8">
        <f t="shared" si="121"/>
        <v>1.3254916592210036E-3</v>
      </c>
      <c r="BK375" s="8">
        <f t="shared" si="121"/>
        <v>1.0211195004369213E-3</v>
      </c>
    </row>
    <row r="376" spans="1:63" s="1" customFormat="1" ht="5.0999999999999996" customHeight="1" x14ac:dyDescent="0.2">
      <c r="B376" s="12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 s="1" customFormat="1" ht="9.9" customHeight="1" x14ac:dyDescent="0.2">
      <c r="A377" s="3" t="s">
        <v>125</v>
      </c>
      <c r="B377" s="12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 s="1" customFormat="1" ht="9.9" customHeight="1" x14ac:dyDescent="0.2">
      <c r="B378" s="10" t="s">
        <v>91</v>
      </c>
      <c r="C378" s="4">
        <v>16</v>
      </c>
      <c r="D378" s="4">
        <v>27</v>
      </c>
      <c r="E378" s="4">
        <v>7</v>
      </c>
      <c r="F378" s="4">
        <v>28680</v>
      </c>
      <c r="G378" s="4">
        <v>99</v>
      </c>
      <c r="H378" s="4">
        <v>71</v>
      </c>
      <c r="I378" s="4">
        <v>10</v>
      </c>
      <c r="J378" s="4">
        <v>19</v>
      </c>
      <c r="K378" s="4">
        <v>14</v>
      </c>
      <c r="L378" s="4">
        <v>7</v>
      </c>
      <c r="M378" s="4">
        <v>59</v>
      </c>
      <c r="N378" s="4">
        <v>1613</v>
      </c>
      <c r="O378" s="4">
        <v>130</v>
      </c>
      <c r="P378" s="4">
        <v>137</v>
      </c>
      <c r="Q378" s="4">
        <v>3093</v>
      </c>
      <c r="R378" s="4">
        <v>17</v>
      </c>
      <c r="S378" s="4">
        <v>15</v>
      </c>
      <c r="T378" s="4">
        <v>16</v>
      </c>
      <c r="U378" s="4">
        <v>14093</v>
      </c>
      <c r="V378" s="4">
        <v>141</v>
      </c>
      <c r="W378" s="4">
        <v>1264</v>
      </c>
      <c r="X378" s="4">
        <v>1546</v>
      </c>
      <c r="Y378" s="4">
        <v>238</v>
      </c>
      <c r="Z378" s="4">
        <v>161</v>
      </c>
      <c r="AA378" s="4">
        <v>13</v>
      </c>
      <c r="AB378" s="4">
        <v>6297</v>
      </c>
      <c r="AC378" s="4">
        <v>17</v>
      </c>
      <c r="AD378" s="4">
        <v>105</v>
      </c>
      <c r="AE378" s="4">
        <v>54</v>
      </c>
      <c r="AF378" s="4">
        <v>10910</v>
      </c>
      <c r="AG378" s="4">
        <v>53</v>
      </c>
      <c r="AH378" s="4">
        <v>27</v>
      </c>
      <c r="AI378" s="4">
        <v>107</v>
      </c>
      <c r="AJ378" s="4">
        <v>61</v>
      </c>
      <c r="AK378" s="4">
        <v>363</v>
      </c>
      <c r="AL378" s="4">
        <v>113</v>
      </c>
      <c r="AM378" s="4">
        <v>129</v>
      </c>
      <c r="AN378" s="4">
        <v>652</v>
      </c>
      <c r="AO378" s="4">
        <v>11</v>
      </c>
      <c r="AP378" s="4">
        <v>30</v>
      </c>
      <c r="AQ378" s="4">
        <v>31</v>
      </c>
      <c r="AR378" s="4">
        <v>29</v>
      </c>
      <c r="AS378" s="4">
        <v>1</v>
      </c>
      <c r="AT378" s="4">
        <v>2</v>
      </c>
      <c r="AU378" s="4">
        <v>6</v>
      </c>
      <c r="AV378" s="4">
        <v>11</v>
      </c>
      <c r="AW378" s="4">
        <v>14</v>
      </c>
      <c r="AX378" s="4">
        <v>7</v>
      </c>
      <c r="AY378" s="4">
        <v>5</v>
      </c>
      <c r="AZ378" s="4">
        <v>5</v>
      </c>
      <c r="BA378" s="4">
        <v>9</v>
      </c>
      <c r="BB378" s="4">
        <v>106</v>
      </c>
      <c r="BC378" s="4">
        <v>32</v>
      </c>
      <c r="BD378" s="4">
        <v>28</v>
      </c>
      <c r="BE378" s="4">
        <v>16</v>
      </c>
      <c r="BF378" s="4">
        <v>4</v>
      </c>
      <c r="BG378" s="4">
        <v>4</v>
      </c>
      <c r="BH378" s="4">
        <v>51</v>
      </c>
      <c r="BI378" s="4">
        <v>25</v>
      </c>
      <c r="BJ378" s="4">
        <v>221</v>
      </c>
      <c r="BK378" s="4">
        <v>73</v>
      </c>
    </row>
    <row r="379" spans="1:63" s="1" customFormat="1" ht="9.9" customHeight="1" x14ac:dyDescent="0.2">
      <c r="A379" s="6" t="s">
        <v>17</v>
      </c>
      <c r="B379" s="10"/>
      <c r="C379" s="4">
        <v>16</v>
      </c>
      <c r="D379" s="4">
        <v>27</v>
      </c>
      <c r="E379" s="4">
        <v>7</v>
      </c>
      <c r="F379" s="4">
        <v>28680</v>
      </c>
      <c r="G379" s="4">
        <v>99</v>
      </c>
      <c r="H379" s="4">
        <v>71</v>
      </c>
      <c r="I379" s="4">
        <v>10</v>
      </c>
      <c r="J379" s="4">
        <v>19</v>
      </c>
      <c r="K379" s="4">
        <v>14</v>
      </c>
      <c r="L379" s="4">
        <v>7</v>
      </c>
      <c r="M379" s="4">
        <v>59</v>
      </c>
      <c r="N379" s="4">
        <v>1613</v>
      </c>
      <c r="O379" s="4">
        <v>130</v>
      </c>
      <c r="P379" s="4">
        <v>137</v>
      </c>
      <c r="Q379" s="4">
        <v>3093</v>
      </c>
      <c r="R379" s="4">
        <v>17</v>
      </c>
      <c r="S379" s="4">
        <v>15</v>
      </c>
      <c r="T379" s="4">
        <v>16</v>
      </c>
      <c r="U379" s="4">
        <v>14093</v>
      </c>
      <c r="V379" s="4">
        <v>141</v>
      </c>
      <c r="W379" s="4">
        <v>1264</v>
      </c>
      <c r="X379" s="4">
        <v>1546</v>
      </c>
      <c r="Y379" s="4">
        <v>238</v>
      </c>
      <c r="Z379" s="4">
        <v>161</v>
      </c>
      <c r="AA379" s="4">
        <v>13</v>
      </c>
      <c r="AB379" s="4">
        <v>6297</v>
      </c>
      <c r="AC379" s="4">
        <v>17</v>
      </c>
      <c r="AD379" s="4">
        <v>105</v>
      </c>
      <c r="AE379" s="4">
        <v>54</v>
      </c>
      <c r="AF379" s="4">
        <v>10910</v>
      </c>
      <c r="AG379" s="4">
        <v>53</v>
      </c>
      <c r="AH379" s="4">
        <v>27</v>
      </c>
      <c r="AI379" s="4">
        <v>107</v>
      </c>
      <c r="AJ379" s="4">
        <v>61</v>
      </c>
      <c r="AK379" s="4">
        <v>363</v>
      </c>
      <c r="AL379" s="4">
        <v>113</v>
      </c>
      <c r="AM379" s="4">
        <v>129</v>
      </c>
      <c r="AN379" s="4">
        <v>652</v>
      </c>
      <c r="AO379" s="4">
        <v>11</v>
      </c>
      <c r="AP379" s="4">
        <v>30</v>
      </c>
      <c r="AQ379" s="4">
        <v>31</v>
      </c>
      <c r="AR379" s="4">
        <v>29</v>
      </c>
      <c r="AS379" s="4">
        <v>1</v>
      </c>
      <c r="AT379" s="4">
        <v>2</v>
      </c>
      <c r="AU379" s="4">
        <v>6</v>
      </c>
      <c r="AV379" s="4">
        <v>11</v>
      </c>
      <c r="AW379" s="4">
        <v>14</v>
      </c>
      <c r="AX379" s="4">
        <v>7</v>
      </c>
      <c r="AY379" s="4">
        <v>5</v>
      </c>
      <c r="AZ379" s="4">
        <v>5</v>
      </c>
      <c r="BA379" s="4">
        <v>9</v>
      </c>
      <c r="BB379" s="4">
        <v>106</v>
      </c>
      <c r="BC379" s="4">
        <v>32</v>
      </c>
      <c r="BD379" s="4">
        <v>28</v>
      </c>
      <c r="BE379" s="4">
        <v>16</v>
      </c>
      <c r="BF379" s="4">
        <v>4</v>
      </c>
      <c r="BG379" s="4">
        <v>4</v>
      </c>
      <c r="BH379" s="4">
        <v>51</v>
      </c>
      <c r="BI379" s="4">
        <v>25</v>
      </c>
      <c r="BJ379" s="4">
        <v>221</v>
      </c>
      <c r="BK379" s="4">
        <v>73</v>
      </c>
    </row>
    <row r="380" spans="1:63" s="7" customFormat="1" ht="9.9" customHeight="1" x14ac:dyDescent="0.2">
      <c r="B380" s="11" t="s">
        <v>18</v>
      </c>
      <c r="C380" s="8">
        <f t="shared" ref="C380:AH380" si="122">C379/ 71095</f>
        <v>2.2505098811449468E-4</v>
      </c>
      <c r="D380" s="8">
        <f t="shared" si="122"/>
        <v>3.7977354244320979E-4</v>
      </c>
      <c r="E380" s="8">
        <f t="shared" si="122"/>
        <v>9.8459807300091428E-5</v>
      </c>
      <c r="F380" s="8">
        <f t="shared" si="122"/>
        <v>0.40340389619523176</v>
      </c>
      <c r="G380" s="8">
        <f t="shared" si="122"/>
        <v>1.3925029889584359E-3</v>
      </c>
      <c r="H380" s="8">
        <f t="shared" si="122"/>
        <v>9.9866375975807015E-4</v>
      </c>
      <c r="I380" s="8">
        <f t="shared" si="122"/>
        <v>1.4065686757155918E-4</v>
      </c>
      <c r="J380" s="8">
        <f t="shared" si="122"/>
        <v>2.6724804838596243E-4</v>
      </c>
      <c r="K380" s="8">
        <f t="shared" si="122"/>
        <v>1.9691961460018286E-4</v>
      </c>
      <c r="L380" s="8">
        <f t="shared" si="122"/>
        <v>9.8459807300091428E-5</v>
      </c>
      <c r="M380" s="8">
        <f t="shared" si="122"/>
        <v>8.2987551867219915E-4</v>
      </c>
      <c r="N380" s="8">
        <f t="shared" si="122"/>
        <v>2.2687952739292496E-2</v>
      </c>
      <c r="O380" s="8">
        <f t="shared" si="122"/>
        <v>1.8285392784302694E-3</v>
      </c>
      <c r="P380" s="8">
        <f t="shared" si="122"/>
        <v>1.9269990857303607E-3</v>
      </c>
      <c r="Q380" s="8">
        <f t="shared" si="122"/>
        <v>4.3505169139883254E-2</v>
      </c>
      <c r="R380" s="8">
        <f t="shared" si="122"/>
        <v>2.3911667487165061E-4</v>
      </c>
      <c r="S380" s="8">
        <f t="shared" si="122"/>
        <v>2.1098530135733878E-4</v>
      </c>
      <c r="T380" s="8">
        <f t="shared" si="122"/>
        <v>2.2505098811449468E-4</v>
      </c>
      <c r="U380" s="8">
        <f t="shared" si="122"/>
        <v>0.19822772346859835</v>
      </c>
      <c r="V380" s="8">
        <f t="shared" si="122"/>
        <v>1.9832618327589847E-3</v>
      </c>
      <c r="W380" s="8">
        <f t="shared" si="122"/>
        <v>1.7779028061045081E-2</v>
      </c>
      <c r="X380" s="8">
        <f t="shared" si="122"/>
        <v>2.1745551726563051E-2</v>
      </c>
      <c r="Y380" s="8">
        <f t="shared" si="122"/>
        <v>3.3476334482031083E-3</v>
      </c>
      <c r="Z380" s="8">
        <f t="shared" si="122"/>
        <v>2.264575567902103E-3</v>
      </c>
      <c r="AA380" s="8">
        <f t="shared" si="122"/>
        <v>1.8285392784302693E-4</v>
      </c>
      <c r="AB380" s="8">
        <f t="shared" si="122"/>
        <v>8.8571629509810818E-2</v>
      </c>
      <c r="AC380" s="8">
        <f t="shared" si="122"/>
        <v>2.3911667487165061E-4</v>
      </c>
      <c r="AD380" s="8">
        <f t="shared" si="122"/>
        <v>1.4768971095013713E-3</v>
      </c>
      <c r="AE380" s="8">
        <f t="shared" si="122"/>
        <v>7.5954708488641957E-4</v>
      </c>
      <c r="AF380" s="8">
        <f t="shared" si="122"/>
        <v>0.15345664252057106</v>
      </c>
      <c r="AG380" s="8">
        <f t="shared" si="122"/>
        <v>7.454813981292637E-4</v>
      </c>
      <c r="AH380" s="8">
        <f t="shared" si="122"/>
        <v>3.7977354244320979E-4</v>
      </c>
      <c r="AI380" s="8">
        <f t="shared" ref="AI380:BK380" si="123">AI379/ 71095</f>
        <v>1.5050284830156833E-3</v>
      </c>
      <c r="AJ380" s="8">
        <f t="shared" si="123"/>
        <v>8.58006892186511E-4</v>
      </c>
      <c r="AK380" s="8">
        <f t="shared" si="123"/>
        <v>5.1058442928475986E-3</v>
      </c>
      <c r="AL380" s="8">
        <f t="shared" si="123"/>
        <v>1.5894226035586187E-3</v>
      </c>
      <c r="AM380" s="8">
        <f t="shared" si="123"/>
        <v>1.8144735916731135E-3</v>
      </c>
      <c r="AN380" s="8">
        <f t="shared" si="123"/>
        <v>9.1708277656656588E-3</v>
      </c>
      <c r="AO380" s="8">
        <f t="shared" si="123"/>
        <v>1.5472255432871511E-4</v>
      </c>
      <c r="AP380" s="8">
        <f t="shared" si="123"/>
        <v>4.2197060271467756E-4</v>
      </c>
      <c r="AQ380" s="8">
        <f t="shared" si="123"/>
        <v>4.3603628947183344E-4</v>
      </c>
      <c r="AR380" s="8">
        <f t="shared" si="123"/>
        <v>4.0790491595752164E-4</v>
      </c>
      <c r="AS380" s="8">
        <f t="shared" si="123"/>
        <v>1.4065686757155918E-5</v>
      </c>
      <c r="AT380" s="8">
        <f t="shared" si="123"/>
        <v>2.8131373514311835E-5</v>
      </c>
      <c r="AU380" s="8">
        <f t="shared" si="123"/>
        <v>8.4394120542935502E-5</v>
      </c>
      <c r="AV380" s="8">
        <f t="shared" si="123"/>
        <v>1.5472255432871511E-4</v>
      </c>
      <c r="AW380" s="8">
        <f t="shared" si="123"/>
        <v>1.9691961460018286E-4</v>
      </c>
      <c r="AX380" s="8">
        <f t="shared" si="123"/>
        <v>9.8459807300091428E-5</v>
      </c>
      <c r="AY380" s="8">
        <f t="shared" si="123"/>
        <v>7.032843378577959E-5</v>
      </c>
      <c r="AZ380" s="8">
        <f t="shared" si="123"/>
        <v>7.032843378577959E-5</v>
      </c>
      <c r="BA380" s="8">
        <f t="shared" si="123"/>
        <v>1.2659118081440325E-4</v>
      </c>
      <c r="BB380" s="8">
        <f t="shared" si="123"/>
        <v>1.4909627962585274E-3</v>
      </c>
      <c r="BC380" s="8">
        <f t="shared" si="123"/>
        <v>4.5010197622898936E-4</v>
      </c>
      <c r="BD380" s="8">
        <f t="shared" si="123"/>
        <v>3.9383922920036571E-4</v>
      </c>
      <c r="BE380" s="8">
        <f t="shared" si="123"/>
        <v>2.2505098811449468E-4</v>
      </c>
      <c r="BF380" s="8">
        <f t="shared" si="123"/>
        <v>5.626274702862367E-5</v>
      </c>
      <c r="BG380" s="8">
        <f t="shared" si="123"/>
        <v>5.626274702862367E-5</v>
      </c>
      <c r="BH380" s="8">
        <f t="shared" si="123"/>
        <v>7.1735002461495185E-4</v>
      </c>
      <c r="BI380" s="8">
        <f t="shared" si="123"/>
        <v>3.5164216892889793E-4</v>
      </c>
      <c r="BJ380" s="8">
        <f t="shared" si="123"/>
        <v>3.1085167733314579E-3</v>
      </c>
      <c r="BK380" s="8">
        <f t="shared" si="123"/>
        <v>1.0267951332723821E-3</v>
      </c>
    </row>
    <row r="381" spans="1:63" s="1" customFormat="1" ht="5.0999999999999996" customHeight="1" x14ac:dyDescent="0.2">
      <c r="B381" s="12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 s="1" customFormat="1" ht="9.9" customHeight="1" x14ac:dyDescent="0.2">
      <c r="A382" s="3" t="s">
        <v>126</v>
      </c>
      <c r="B382" s="12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 s="1" customFormat="1" ht="9.9" customHeight="1" x14ac:dyDescent="0.2">
      <c r="B383" s="10" t="s">
        <v>96</v>
      </c>
      <c r="C383" s="4">
        <v>12</v>
      </c>
      <c r="D383" s="4">
        <v>89</v>
      </c>
      <c r="E383" s="4">
        <v>16</v>
      </c>
      <c r="F383" s="4">
        <v>29201</v>
      </c>
      <c r="G383" s="4">
        <v>130</v>
      </c>
      <c r="H383" s="4">
        <v>73</v>
      </c>
      <c r="I383" s="4">
        <v>15</v>
      </c>
      <c r="J383" s="4">
        <v>30</v>
      </c>
      <c r="K383" s="4">
        <v>14</v>
      </c>
      <c r="L383" s="4">
        <v>7</v>
      </c>
      <c r="M383" s="4">
        <v>74</v>
      </c>
      <c r="N383" s="4">
        <v>2021</v>
      </c>
      <c r="O383" s="4">
        <v>105</v>
      </c>
      <c r="P383" s="4">
        <v>48</v>
      </c>
      <c r="Q383" s="4">
        <v>3568</v>
      </c>
      <c r="R383" s="4">
        <v>33</v>
      </c>
      <c r="S383" s="4">
        <v>57</v>
      </c>
      <c r="T383" s="4">
        <v>15</v>
      </c>
      <c r="U383" s="4">
        <v>18822</v>
      </c>
      <c r="V383" s="4">
        <v>176</v>
      </c>
      <c r="W383" s="4">
        <v>1017</v>
      </c>
      <c r="X383" s="4">
        <v>817</v>
      </c>
      <c r="Y383" s="4">
        <v>216</v>
      </c>
      <c r="Z383" s="4">
        <v>162</v>
      </c>
      <c r="AA383" s="4">
        <v>32</v>
      </c>
      <c r="AB383" s="4">
        <v>43504</v>
      </c>
      <c r="AC383" s="4">
        <v>61</v>
      </c>
      <c r="AD383" s="4">
        <v>109</v>
      </c>
      <c r="AE383" s="4">
        <v>45</v>
      </c>
      <c r="AF383" s="4">
        <v>28031</v>
      </c>
      <c r="AG383" s="4">
        <v>42</v>
      </c>
      <c r="AH383" s="4">
        <v>46</v>
      </c>
      <c r="AI383" s="4">
        <v>178</v>
      </c>
      <c r="AJ383" s="4">
        <v>55</v>
      </c>
      <c r="AK383" s="4">
        <v>205</v>
      </c>
      <c r="AL383" s="4">
        <v>73</v>
      </c>
      <c r="AM383" s="4">
        <v>79</v>
      </c>
      <c r="AN383" s="4">
        <v>527</v>
      </c>
      <c r="AO383" s="4">
        <v>40</v>
      </c>
      <c r="AP383" s="4">
        <v>73</v>
      </c>
      <c r="AQ383" s="4">
        <v>35</v>
      </c>
      <c r="AR383" s="4">
        <v>26</v>
      </c>
      <c r="AS383" s="4">
        <v>5</v>
      </c>
      <c r="AT383" s="4">
        <v>5</v>
      </c>
      <c r="AU383" s="4">
        <v>4</v>
      </c>
      <c r="AV383" s="4">
        <v>9</v>
      </c>
      <c r="AW383" s="4">
        <v>52</v>
      </c>
      <c r="AX383" s="4">
        <v>30</v>
      </c>
      <c r="AY383" s="4">
        <v>1</v>
      </c>
      <c r="AZ383" s="4">
        <v>6</v>
      </c>
      <c r="BA383" s="4">
        <v>14</v>
      </c>
      <c r="BB383" s="4">
        <v>129</v>
      </c>
      <c r="BC383" s="4">
        <v>87</v>
      </c>
      <c r="BD383" s="4">
        <v>30</v>
      </c>
      <c r="BE383" s="4">
        <v>15</v>
      </c>
      <c r="BF383" s="4">
        <v>13</v>
      </c>
      <c r="BG383" s="4">
        <v>4</v>
      </c>
      <c r="BH383" s="4">
        <v>26</v>
      </c>
      <c r="BI383" s="4">
        <v>33</v>
      </c>
      <c r="BJ383" s="4">
        <v>15</v>
      </c>
      <c r="BK383" s="4">
        <v>67</v>
      </c>
    </row>
    <row r="384" spans="1:63" s="1" customFormat="1" ht="9.9" customHeight="1" x14ac:dyDescent="0.2">
      <c r="A384" s="6" t="s">
        <v>17</v>
      </c>
      <c r="B384" s="10"/>
      <c r="C384" s="4">
        <v>12</v>
      </c>
      <c r="D384" s="4">
        <v>89</v>
      </c>
      <c r="E384" s="4">
        <v>16</v>
      </c>
      <c r="F384" s="4">
        <v>29201</v>
      </c>
      <c r="G384" s="4">
        <v>130</v>
      </c>
      <c r="H384" s="4">
        <v>73</v>
      </c>
      <c r="I384" s="4">
        <v>15</v>
      </c>
      <c r="J384" s="4">
        <v>30</v>
      </c>
      <c r="K384" s="4">
        <v>14</v>
      </c>
      <c r="L384" s="4">
        <v>7</v>
      </c>
      <c r="M384" s="4">
        <v>74</v>
      </c>
      <c r="N384" s="4">
        <v>2021</v>
      </c>
      <c r="O384" s="4">
        <v>105</v>
      </c>
      <c r="P384" s="4">
        <v>48</v>
      </c>
      <c r="Q384" s="4">
        <v>3568</v>
      </c>
      <c r="R384" s="4">
        <v>33</v>
      </c>
      <c r="S384" s="4">
        <v>57</v>
      </c>
      <c r="T384" s="4">
        <v>15</v>
      </c>
      <c r="U384" s="4">
        <v>18822</v>
      </c>
      <c r="V384" s="4">
        <v>176</v>
      </c>
      <c r="W384" s="4">
        <v>1017</v>
      </c>
      <c r="X384" s="4">
        <v>817</v>
      </c>
      <c r="Y384" s="4">
        <v>216</v>
      </c>
      <c r="Z384" s="4">
        <v>162</v>
      </c>
      <c r="AA384" s="4">
        <v>32</v>
      </c>
      <c r="AB384" s="4">
        <v>43504</v>
      </c>
      <c r="AC384" s="4">
        <v>61</v>
      </c>
      <c r="AD384" s="4">
        <v>109</v>
      </c>
      <c r="AE384" s="4">
        <v>45</v>
      </c>
      <c r="AF384" s="4">
        <v>28031</v>
      </c>
      <c r="AG384" s="4">
        <v>42</v>
      </c>
      <c r="AH384" s="4">
        <v>46</v>
      </c>
      <c r="AI384" s="4">
        <v>178</v>
      </c>
      <c r="AJ384" s="4">
        <v>55</v>
      </c>
      <c r="AK384" s="4">
        <v>205</v>
      </c>
      <c r="AL384" s="4">
        <v>73</v>
      </c>
      <c r="AM384" s="4">
        <v>79</v>
      </c>
      <c r="AN384" s="4">
        <v>527</v>
      </c>
      <c r="AO384" s="4">
        <v>40</v>
      </c>
      <c r="AP384" s="4">
        <v>73</v>
      </c>
      <c r="AQ384" s="4">
        <v>35</v>
      </c>
      <c r="AR384" s="4">
        <v>26</v>
      </c>
      <c r="AS384" s="4">
        <v>5</v>
      </c>
      <c r="AT384" s="4">
        <v>5</v>
      </c>
      <c r="AU384" s="4">
        <v>4</v>
      </c>
      <c r="AV384" s="4">
        <v>9</v>
      </c>
      <c r="AW384" s="4">
        <v>52</v>
      </c>
      <c r="AX384" s="4">
        <v>30</v>
      </c>
      <c r="AY384" s="4">
        <v>1</v>
      </c>
      <c r="AZ384" s="4">
        <v>6</v>
      </c>
      <c r="BA384" s="4">
        <v>14</v>
      </c>
      <c r="BB384" s="4">
        <v>129</v>
      </c>
      <c r="BC384" s="4">
        <v>87</v>
      </c>
      <c r="BD384" s="4">
        <v>30</v>
      </c>
      <c r="BE384" s="4">
        <v>15</v>
      </c>
      <c r="BF384" s="4">
        <v>13</v>
      </c>
      <c r="BG384" s="4">
        <v>4</v>
      </c>
      <c r="BH384" s="4">
        <v>26</v>
      </c>
      <c r="BI384" s="4">
        <v>33</v>
      </c>
      <c r="BJ384" s="4">
        <v>15</v>
      </c>
      <c r="BK384" s="4">
        <v>67</v>
      </c>
    </row>
    <row r="385" spans="1:63" s="7" customFormat="1" ht="9.9" customHeight="1" x14ac:dyDescent="0.2">
      <c r="B385" s="11" t="s">
        <v>18</v>
      </c>
      <c r="C385" s="8">
        <f t="shared" ref="C385:AH385" si="124">C384/ 130622</f>
        <v>9.1868138598398433E-5</v>
      </c>
      <c r="D385" s="8">
        <f t="shared" si="124"/>
        <v>6.8135536127145505E-4</v>
      </c>
      <c r="E385" s="8">
        <f t="shared" si="124"/>
        <v>1.2249085146453123E-4</v>
      </c>
      <c r="F385" s="8">
        <f t="shared" si="124"/>
        <v>0.22355345960098605</v>
      </c>
      <c r="G385" s="8">
        <f t="shared" si="124"/>
        <v>9.9523816814931637E-4</v>
      </c>
      <c r="H385" s="8">
        <f t="shared" si="124"/>
        <v>5.5886450980692384E-4</v>
      </c>
      <c r="I385" s="8">
        <f t="shared" si="124"/>
        <v>1.1483517324799804E-4</v>
      </c>
      <c r="J385" s="8">
        <f t="shared" si="124"/>
        <v>2.2967034649599608E-4</v>
      </c>
      <c r="K385" s="8">
        <f t="shared" si="124"/>
        <v>1.0717949503146483E-4</v>
      </c>
      <c r="L385" s="8">
        <f t="shared" si="124"/>
        <v>5.3589747515732417E-5</v>
      </c>
      <c r="M385" s="8">
        <f t="shared" si="124"/>
        <v>5.6652018802345698E-4</v>
      </c>
      <c r="N385" s="8">
        <f t="shared" si="124"/>
        <v>1.5472125675613603E-2</v>
      </c>
      <c r="O385" s="8">
        <f t="shared" si="124"/>
        <v>8.0384621273598626E-4</v>
      </c>
      <c r="P385" s="8">
        <f t="shared" si="124"/>
        <v>3.6747255439359373E-4</v>
      </c>
      <c r="Q385" s="8">
        <f t="shared" si="124"/>
        <v>2.7315459876590467E-2</v>
      </c>
      <c r="R385" s="8">
        <f t="shared" si="124"/>
        <v>2.5263738114559566E-4</v>
      </c>
      <c r="S385" s="8">
        <f t="shared" si="124"/>
        <v>4.3637365834239253E-4</v>
      </c>
      <c r="T385" s="8">
        <f t="shared" si="124"/>
        <v>1.1483517324799804E-4</v>
      </c>
      <c r="U385" s="8">
        <f t="shared" si="124"/>
        <v>0.14409517539158795</v>
      </c>
      <c r="V385" s="8">
        <f t="shared" si="124"/>
        <v>1.3473993661098436E-3</v>
      </c>
      <c r="W385" s="8">
        <f t="shared" si="124"/>
        <v>7.7858247462142668E-3</v>
      </c>
      <c r="X385" s="8">
        <f t="shared" si="124"/>
        <v>6.2546891029076268E-3</v>
      </c>
      <c r="Y385" s="8">
        <f t="shared" si="124"/>
        <v>1.6536264947711718E-3</v>
      </c>
      <c r="Z385" s="8">
        <f t="shared" si="124"/>
        <v>1.2402198710783788E-3</v>
      </c>
      <c r="AA385" s="8">
        <f t="shared" si="124"/>
        <v>2.4498170292906247E-4</v>
      </c>
      <c r="AB385" s="8">
        <f t="shared" si="124"/>
        <v>0.33305262513206046</v>
      </c>
      <c r="AC385" s="8">
        <f t="shared" si="124"/>
        <v>4.6699637120852536E-4</v>
      </c>
      <c r="AD385" s="8">
        <f t="shared" si="124"/>
        <v>8.3446892560211914E-4</v>
      </c>
      <c r="AE385" s="8">
        <f t="shared" si="124"/>
        <v>3.445055197439941E-4</v>
      </c>
      <c r="AF385" s="8">
        <f t="shared" si="124"/>
        <v>0.21459631608764221</v>
      </c>
      <c r="AG385" s="8">
        <f t="shared" si="124"/>
        <v>3.2153848509439451E-4</v>
      </c>
      <c r="AH385" s="8">
        <f t="shared" si="124"/>
        <v>3.5216119796052734E-4</v>
      </c>
      <c r="AI385" s="8">
        <f t="shared" ref="AI385:BK385" si="125">AI384/ 130622</f>
        <v>1.3627107225429101E-3</v>
      </c>
      <c r="AJ385" s="8">
        <f t="shared" si="125"/>
        <v>4.2106230190932614E-4</v>
      </c>
      <c r="AK385" s="8">
        <f t="shared" si="125"/>
        <v>1.5694140343893066E-3</v>
      </c>
      <c r="AL385" s="8">
        <f t="shared" si="125"/>
        <v>5.5886450980692384E-4</v>
      </c>
      <c r="AM385" s="8">
        <f t="shared" si="125"/>
        <v>6.0479857910612301E-4</v>
      </c>
      <c r="AN385" s="8">
        <f t="shared" si="125"/>
        <v>4.0345424201129977E-3</v>
      </c>
      <c r="AO385" s="8">
        <f t="shared" si="125"/>
        <v>3.0622712866132813E-4</v>
      </c>
      <c r="AP385" s="8">
        <f t="shared" si="125"/>
        <v>5.5886450980692384E-4</v>
      </c>
      <c r="AQ385" s="8">
        <f t="shared" si="125"/>
        <v>2.679487375786621E-4</v>
      </c>
      <c r="AR385" s="8">
        <f t="shared" si="125"/>
        <v>1.9904763362986328E-4</v>
      </c>
      <c r="AS385" s="8">
        <f t="shared" si="125"/>
        <v>3.8278391082666016E-5</v>
      </c>
      <c r="AT385" s="8">
        <f t="shared" si="125"/>
        <v>3.8278391082666016E-5</v>
      </c>
      <c r="AU385" s="8">
        <f t="shared" si="125"/>
        <v>3.0622712866132809E-5</v>
      </c>
      <c r="AV385" s="8">
        <f t="shared" si="125"/>
        <v>6.8901103948798824E-5</v>
      </c>
      <c r="AW385" s="8">
        <f t="shared" si="125"/>
        <v>3.9809526725972656E-4</v>
      </c>
      <c r="AX385" s="8">
        <f t="shared" si="125"/>
        <v>2.2967034649599608E-4</v>
      </c>
      <c r="AY385" s="8">
        <f t="shared" si="125"/>
        <v>7.6556782165332022E-6</v>
      </c>
      <c r="AZ385" s="8">
        <f t="shared" si="125"/>
        <v>4.5934069299199216E-5</v>
      </c>
      <c r="BA385" s="8">
        <f t="shared" si="125"/>
        <v>1.0717949503146483E-4</v>
      </c>
      <c r="BB385" s="8">
        <f t="shared" si="125"/>
        <v>9.8758248993278323E-4</v>
      </c>
      <c r="BC385" s="8">
        <f t="shared" si="125"/>
        <v>6.6604400483838866E-4</v>
      </c>
      <c r="BD385" s="8">
        <f t="shared" si="125"/>
        <v>2.2967034649599608E-4</v>
      </c>
      <c r="BE385" s="8">
        <f t="shared" si="125"/>
        <v>1.1483517324799804E-4</v>
      </c>
      <c r="BF385" s="8">
        <f t="shared" si="125"/>
        <v>9.952381681493164E-5</v>
      </c>
      <c r="BG385" s="8">
        <f t="shared" si="125"/>
        <v>3.0622712866132809E-5</v>
      </c>
      <c r="BH385" s="8">
        <f t="shared" si="125"/>
        <v>1.9904763362986328E-4</v>
      </c>
      <c r="BI385" s="8">
        <f t="shared" si="125"/>
        <v>2.5263738114559566E-4</v>
      </c>
      <c r="BJ385" s="8">
        <f t="shared" si="125"/>
        <v>1.1483517324799804E-4</v>
      </c>
      <c r="BK385" s="8">
        <f t="shared" si="125"/>
        <v>5.1293044050772457E-4</v>
      </c>
    </row>
    <row r="386" spans="1:63" s="1" customFormat="1" ht="5.0999999999999996" customHeight="1" x14ac:dyDescent="0.2">
      <c r="B386" s="12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 s="1" customFormat="1" ht="9.9" customHeight="1" x14ac:dyDescent="0.2">
      <c r="A387" s="3" t="s">
        <v>127</v>
      </c>
      <c r="B387" s="12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 s="1" customFormat="1" ht="9.9" customHeight="1" x14ac:dyDescent="0.2">
      <c r="B388" s="10" t="s">
        <v>91</v>
      </c>
      <c r="C388" s="4">
        <v>9</v>
      </c>
      <c r="D388" s="4">
        <v>36</v>
      </c>
      <c r="E388" s="4">
        <v>20</v>
      </c>
      <c r="F388" s="4">
        <v>29092</v>
      </c>
      <c r="G388" s="4">
        <v>112</v>
      </c>
      <c r="H388" s="4">
        <v>44</v>
      </c>
      <c r="I388" s="4">
        <v>8</v>
      </c>
      <c r="J388" s="4">
        <v>22</v>
      </c>
      <c r="K388" s="4">
        <v>6</v>
      </c>
      <c r="L388" s="4">
        <v>3</v>
      </c>
      <c r="M388" s="4">
        <v>105</v>
      </c>
      <c r="N388" s="4">
        <v>1848</v>
      </c>
      <c r="O388" s="4">
        <v>98</v>
      </c>
      <c r="P388" s="4">
        <v>309</v>
      </c>
      <c r="Q388" s="4">
        <v>3304</v>
      </c>
      <c r="R388" s="4">
        <v>15</v>
      </c>
      <c r="S388" s="4">
        <v>45</v>
      </c>
      <c r="T388" s="4">
        <v>9</v>
      </c>
      <c r="U388" s="4">
        <v>14426</v>
      </c>
      <c r="V388" s="4">
        <v>133</v>
      </c>
      <c r="W388" s="4">
        <v>332</v>
      </c>
      <c r="X388" s="4">
        <v>1563</v>
      </c>
      <c r="Y388" s="4">
        <v>267</v>
      </c>
      <c r="Z388" s="4">
        <v>167</v>
      </c>
      <c r="AA388" s="4">
        <v>23</v>
      </c>
      <c r="AB388" s="4">
        <v>8014</v>
      </c>
      <c r="AC388" s="4">
        <v>12</v>
      </c>
      <c r="AD388" s="4">
        <v>157</v>
      </c>
      <c r="AE388" s="4">
        <v>43</v>
      </c>
      <c r="AF388" s="4">
        <v>14835</v>
      </c>
      <c r="AG388" s="4">
        <v>102</v>
      </c>
      <c r="AH388" s="4">
        <v>55</v>
      </c>
      <c r="AI388" s="4">
        <v>154</v>
      </c>
      <c r="AJ388" s="4">
        <v>60</v>
      </c>
      <c r="AK388" s="4">
        <v>640</v>
      </c>
      <c r="AL388" s="4">
        <v>157</v>
      </c>
      <c r="AM388" s="4">
        <v>180</v>
      </c>
      <c r="AN388" s="4">
        <v>725</v>
      </c>
      <c r="AO388" s="4">
        <v>14</v>
      </c>
      <c r="AP388" s="4">
        <v>28</v>
      </c>
      <c r="AQ388" s="4">
        <v>25</v>
      </c>
      <c r="AR388" s="4">
        <v>16</v>
      </c>
      <c r="AS388" s="4">
        <v>2</v>
      </c>
      <c r="AT388" s="4">
        <v>5</v>
      </c>
      <c r="AU388" s="4">
        <v>3</v>
      </c>
      <c r="AV388" s="4">
        <v>9</v>
      </c>
      <c r="AW388" s="4">
        <v>27</v>
      </c>
      <c r="AX388" s="4">
        <v>15</v>
      </c>
      <c r="AY388" s="4">
        <v>2</v>
      </c>
      <c r="AZ388" s="4">
        <v>2</v>
      </c>
      <c r="BA388" s="4">
        <v>24</v>
      </c>
      <c r="BB388" s="4">
        <v>122</v>
      </c>
      <c r="BC388" s="4">
        <v>28</v>
      </c>
      <c r="BD388" s="4">
        <v>29</v>
      </c>
      <c r="BE388" s="4">
        <v>15</v>
      </c>
      <c r="BF388" s="4">
        <v>9</v>
      </c>
      <c r="BG388" s="4">
        <v>7</v>
      </c>
      <c r="BH388" s="4">
        <v>40</v>
      </c>
      <c r="BI388" s="4">
        <v>25</v>
      </c>
      <c r="BJ388" s="4">
        <v>14</v>
      </c>
      <c r="BK388" s="4">
        <v>85</v>
      </c>
    </row>
    <row r="389" spans="1:63" s="1" customFormat="1" ht="9.9" customHeight="1" x14ac:dyDescent="0.2">
      <c r="B389" s="10" t="s">
        <v>122</v>
      </c>
      <c r="C389" s="4">
        <v>2</v>
      </c>
      <c r="D389" s="4">
        <v>3</v>
      </c>
      <c r="E389" s="4">
        <v>2</v>
      </c>
      <c r="F389" s="4">
        <v>3686</v>
      </c>
      <c r="G389" s="4">
        <v>8</v>
      </c>
      <c r="H389" s="4">
        <v>3</v>
      </c>
      <c r="I389" s="4">
        <v>1</v>
      </c>
      <c r="J389" s="4">
        <v>0</v>
      </c>
      <c r="K389" s="4">
        <v>0</v>
      </c>
      <c r="L389" s="4">
        <v>1</v>
      </c>
      <c r="M389" s="4">
        <v>10</v>
      </c>
      <c r="N389" s="4">
        <v>296</v>
      </c>
      <c r="O389" s="4">
        <v>9</v>
      </c>
      <c r="P389" s="4">
        <v>20</v>
      </c>
      <c r="Q389" s="4">
        <v>523</v>
      </c>
      <c r="R389" s="4">
        <v>3</v>
      </c>
      <c r="S389" s="4">
        <v>7</v>
      </c>
      <c r="T389" s="4">
        <v>2</v>
      </c>
      <c r="U389" s="4">
        <v>2315</v>
      </c>
      <c r="V389" s="4">
        <v>23</v>
      </c>
      <c r="W389" s="4">
        <v>50</v>
      </c>
      <c r="X389" s="4">
        <v>187</v>
      </c>
      <c r="Y389" s="4">
        <v>32</v>
      </c>
      <c r="Z389" s="4">
        <v>8</v>
      </c>
      <c r="AA389" s="4">
        <v>1</v>
      </c>
      <c r="AB389" s="4">
        <v>1703</v>
      </c>
      <c r="AC389" s="4">
        <v>5</v>
      </c>
      <c r="AD389" s="4">
        <v>32</v>
      </c>
      <c r="AE389" s="4">
        <v>7</v>
      </c>
      <c r="AF389" s="4">
        <v>3794</v>
      </c>
      <c r="AG389" s="4">
        <v>4</v>
      </c>
      <c r="AH389" s="4">
        <v>5</v>
      </c>
      <c r="AI389" s="4">
        <v>40</v>
      </c>
      <c r="AJ389" s="4">
        <v>14</v>
      </c>
      <c r="AK389" s="4">
        <v>35</v>
      </c>
      <c r="AL389" s="4">
        <v>8</v>
      </c>
      <c r="AM389" s="4">
        <v>27</v>
      </c>
      <c r="AN389" s="4">
        <v>71</v>
      </c>
      <c r="AO389" s="4">
        <v>8</v>
      </c>
      <c r="AP389" s="4">
        <v>6</v>
      </c>
      <c r="AQ389" s="4">
        <v>3</v>
      </c>
      <c r="AR389" s="4">
        <v>5</v>
      </c>
      <c r="AS389" s="4">
        <v>1</v>
      </c>
      <c r="AT389" s="4">
        <v>4</v>
      </c>
      <c r="AU389" s="4">
        <v>1</v>
      </c>
      <c r="AV389" s="4">
        <v>0</v>
      </c>
      <c r="AW389" s="4">
        <v>10</v>
      </c>
      <c r="AX389" s="4">
        <v>1</v>
      </c>
      <c r="AY389" s="4">
        <v>1</v>
      </c>
      <c r="AZ389" s="4">
        <v>0</v>
      </c>
      <c r="BA389" s="4">
        <v>4</v>
      </c>
      <c r="BB389" s="4">
        <v>6</v>
      </c>
      <c r="BC389" s="4">
        <v>2</v>
      </c>
      <c r="BD389" s="4">
        <v>2</v>
      </c>
      <c r="BE389" s="4">
        <v>3</v>
      </c>
      <c r="BF389" s="4">
        <v>0</v>
      </c>
      <c r="BG389" s="4">
        <v>2</v>
      </c>
      <c r="BH389" s="4">
        <v>6</v>
      </c>
      <c r="BI389" s="4">
        <v>10</v>
      </c>
      <c r="BJ389" s="4">
        <v>0</v>
      </c>
      <c r="BK389" s="4">
        <v>20</v>
      </c>
    </row>
    <row r="390" spans="1:63" s="1" customFormat="1" ht="9.9" customHeight="1" x14ac:dyDescent="0.2">
      <c r="A390" s="6" t="s">
        <v>17</v>
      </c>
      <c r="B390" s="10"/>
      <c r="C390" s="4">
        <v>11</v>
      </c>
      <c r="D390" s="4">
        <v>39</v>
      </c>
      <c r="E390" s="4">
        <v>22</v>
      </c>
      <c r="F390" s="4">
        <v>32778</v>
      </c>
      <c r="G390" s="4">
        <v>120</v>
      </c>
      <c r="H390" s="4">
        <v>47</v>
      </c>
      <c r="I390" s="4">
        <v>9</v>
      </c>
      <c r="J390" s="4">
        <v>22</v>
      </c>
      <c r="K390" s="4">
        <v>6</v>
      </c>
      <c r="L390" s="4">
        <v>4</v>
      </c>
      <c r="M390" s="4">
        <v>115</v>
      </c>
      <c r="N390" s="4">
        <v>2144</v>
      </c>
      <c r="O390" s="4">
        <v>107</v>
      </c>
      <c r="P390" s="4">
        <v>329</v>
      </c>
      <c r="Q390" s="4">
        <v>3827</v>
      </c>
      <c r="R390" s="4">
        <v>18</v>
      </c>
      <c r="S390" s="4">
        <v>52</v>
      </c>
      <c r="T390" s="4">
        <v>11</v>
      </c>
      <c r="U390" s="4">
        <v>16741</v>
      </c>
      <c r="V390" s="4">
        <v>156</v>
      </c>
      <c r="W390" s="4">
        <v>382</v>
      </c>
      <c r="X390" s="4">
        <v>1750</v>
      </c>
      <c r="Y390" s="4">
        <v>299</v>
      </c>
      <c r="Z390" s="4">
        <v>175</v>
      </c>
      <c r="AA390" s="4">
        <v>24</v>
      </c>
      <c r="AB390" s="4">
        <v>9717</v>
      </c>
      <c r="AC390" s="4">
        <v>17</v>
      </c>
      <c r="AD390" s="4">
        <v>189</v>
      </c>
      <c r="AE390" s="4">
        <v>50</v>
      </c>
      <c r="AF390" s="4">
        <v>18629</v>
      </c>
      <c r="AG390" s="4">
        <v>106</v>
      </c>
      <c r="AH390" s="4">
        <v>60</v>
      </c>
      <c r="AI390" s="4">
        <v>194</v>
      </c>
      <c r="AJ390" s="4">
        <v>74</v>
      </c>
      <c r="AK390" s="4">
        <v>675</v>
      </c>
      <c r="AL390" s="4">
        <v>165</v>
      </c>
      <c r="AM390" s="4">
        <v>207</v>
      </c>
      <c r="AN390" s="4">
        <v>796</v>
      </c>
      <c r="AO390" s="4">
        <v>22</v>
      </c>
      <c r="AP390" s="4">
        <v>34</v>
      </c>
      <c r="AQ390" s="4">
        <v>28</v>
      </c>
      <c r="AR390" s="4">
        <v>21</v>
      </c>
      <c r="AS390" s="4">
        <v>3</v>
      </c>
      <c r="AT390" s="4">
        <v>9</v>
      </c>
      <c r="AU390" s="4">
        <v>4</v>
      </c>
      <c r="AV390" s="4">
        <v>9</v>
      </c>
      <c r="AW390" s="4">
        <v>37</v>
      </c>
      <c r="AX390" s="4">
        <v>16</v>
      </c>
      <c r="AY390" s="4">
        <v>3</v>
      </c>
      <c r="AZ390" s="4">
        <v>2</v>
      </c>
      <c r="BA390" s="4">
        <v>28</v>
      </c>
      <c r="BB390" s="4">
        <v>128</v>
      </c>
      <c r="BC390" s="4">
        <v>30</v>
      </c>
      <c r="BD390" s="4">
        <v>31</v>
      </c>
      <c r="BE390" s="4">
        <v>18</v>
      </c>
      <c r="BF390" s="4">
        <v>9</v>
      </c>
      <c r="BG390" s="4">
        <v>9</v>
      </c>
      <c r="BH390" s="4">
        <v>46</v>
      </c>
      <c r="BI390" s="4">
        <v>35</v>
      </c>
      <c r="BJ390" s="4">
        <v>14</v>
      </c>
      <c r="BK390" s="4">
        <v>105</v>
      </c>
    </row>
    <row r="391" spans="1:63" s="7" customFormat="1" ht="9.9" customHeight="1" x14ac:dyDescent="0.2">
      <c r="B391" s="11" t="s">
        <v>18</v>
      </c>
      <c r="C391" s="8">
        <f t="shared" ref="C391:AH391" si="126">C390/ 90753</f>
        <v>1.2120811433230858E-4</v>
      </c>
      <c r="D391" s="8">
        <f t="shared" si="126"/>
        <v>4.2973785990545768E-4</v>
      </c>
      <c r="E391" s="8">
        <f t="shared" si="126"/>
        <v>2.4241622866461715E-4</v>
      </c>
      <c r="F391" s="8">
        <f t="shared" si="126"/>
        <v>0.36117814287131006</v>
      </c>
      <c r="G391" s="8">
        <f t="shared" si="126"/>
        <v>1.322270338170639E-3</v>
      </c>
      <c r="H391" s="8">
        <f t="shared" si="126"/>
        <v>5.1788921578350023E-4</v>
      </c>
      <c r="I391" s="8">
        <f t="shared" si="126"/>
        <v>9.9170275362797926E-5</v>
      </c>
      <c r="J391" s="8">
        <f t="shared" si="126"/>
        <v>2.4241622866461715E-4</v>
      </c>
      <c r="K391" s="8">
        <f t="shared" si="126"/>
        <v>6.6113516908531951E-5</v>
      </c>
      <c r="L391" s="8">
        <f t="shared" si="126"/>
        <v>4.4075677939021301E-5</v>
      </c>
      <c r="M391" s="8">
        <f t="shared" si="126"/>
        <v>1.2671757407468624E-3</v>
      </c>
      <c r="N391" s="8">
        <f t="shared" si="126"/>
        <v>2.3624563375315415E-2</v>
      </c>
      <c r="O391" s="8">
        <f t="shared" si="126"/>
        <v>1.1790243848688198E-3</v>
      </c>
      <c r="P391" s="8">
        <f t="shared" si="126"/>
        <v>3.6252245104845017E-3</v>
      </c>
      <c r="Q391" s="8">
        <f t="shared" si="126"/>
        <v>4.2169404868158629E-2</v>
      </c>
      <c r="R391" s="8">
        <f t="shared" si="126"/>
        <v>1.9834055072559585E-4</v>
      </c>
      <c r="S391" s="8">
        <f t="shared" si="126"/>
        <v>5.7298381320727691E-4</v>
      </c>
      <c r="T391" s="8">
        <f t="shared" si="126"/>
        <v>1.2120811433230858E-4</v>
      </c>
      <c r="U391" s="8">
        <f t="shared" si="126"/>
        <v>0.18446773109428891</v>
      </c>
      <c r="V391" s="8">
        <f t="shared" si="126"/>
        <v>1.7189514396218307E-3</v>
      </c>
      <c r="W391" s="8">
        <f t="shared" si="126"/>
        <v>4.2092272431765339E-3</v>
      </c>
      <c r="X391" s="8">
        <f t="shared" si="126"/>
        <v>1.9283109098321819E-2</v>
      </c>
      <c r="Y391" s="8">
        <f t="shared" si="126"/>
        <v>3.2946569259418423E-3</v>
      </c>
      <c r="Z391" s="8">
        <f t="shared" si="126"/>
        <v>1.928310909832182E-3</v>
      </c>
      <c r="AA391" s="8">
        <f t="shared" si="126"/>
        <v>2.644540676341278E-4</v>
      </c>
      <c r="AB391" s="8">
        <f t="shared" si="126"/>
        <v>0.1070708406333675</v>
      </c>
      <c r="AC391" s="8">
        <f t="shared" si="126"/>
        <v>1.8732163124084053E-4</v>
      </c>
      <c r="AD391" s="8">
        <f t="shared" si="126"/>
        <v>2.0825757826187564E-3</v>
      </c>
      <c r="AE391" s="8">
        <f t="shared" si="126"/>
        <v>5.5094597423776626E-4</v>
      </c>
      <c r="AF391" s="8">
        <f t="shared" si="126"/>
        <v>0.20527145108150693</v>
      </c>
      <c r="AG391" s="8">
        <f t="shared" si="126"/>
        <v>1.1680054653840644E-3</v>
      </c>
      <c r="AH391" s="8">
        <f t="shared" si="126"/>
        <v>6.6113516908531951E-4</v>
      </c>
      <c r="AI391" s="8">
        <f t="shared" ref="AI391:BK391" si="127">AI390/ 90753</f>
        <v>2.137670380042533E-3</v>
      </c>
      <c r="AJ391" s="8">
        <f t="shared" si="127"/>
        <v>8.1540004187189406E-4</v>
      </c>
      <c r="AK391" s="8">
        <f t="shared" si="127"/>
        <v>7.4377706522098441E-3</v>
      </c>
      <c r="AL391" s="8">
        <f t="shared" si="127"/>
        <v>1.8181217149846286E-3</v>
      </c>
      <c r="AM391" s="8">
        <f t="shared" si="127"/>
        <v>2.2809163333443521E-3</v>
      </c>
      <c r="AN391" s="8">
        <f t="shared" si="127"/>
        <v>8.7710599098652382E-3</v>
      </c>
      <c r="AO391" s="8">
        <f t="shared" si="127"/>
        <v>2.4241622866461715E-4</v>
      </c>
      <c r="AP391" s="8">
        <f t="shared" si="127"/>
        <v>3.7464326248168105E-4</v>
      </c>
      <c r="AQ391" s="8">
        <f t="shared" si="127"/>
        <v>3.085297455731491E-4</v>
      </c>
      <c r="AR391" s="8">
        <f t="shared" si="127"/>
        <v>2.3139730917986183E-4</v>
      </c>
      <c r="AS391" s="8">
        <f t="shared" si="127"/>
        <v>3.3056758454265975E-5</v>
      </c>
      <c r="AT391" s="8">
        <f t="shared" si="127"/>
        <v>9.9170275362797926E-5</v>
      </c>
      <c r="AU391" s="8">
        <f t="shared" si="127"/>
        <v>4.4075677939021301E-5</v>
      </c>
      <c r="AV391" s="8">
        <f t="shared" si="127"/>
        <v>9.9170275362797926E-5</v>
      </c>
      <c r="AW391" s="8">
        <f t="shared" si="127"/>
        <v>4.0770002093594703E-4</v>
      </c>
      <c r="AX391" s="8">
        <f t="shared" si="127"/>
        <v>1.763027117560852E-4</v>
      </c>
      <c r="AY391" s="8">
        <f t="shared" si="127"/>
        <v>3.3056758454265975E-5</v>
      </c>
      <c r="AZ391" s="8">
        <f t="shared" si="127"/>
        <v>2.203783896951065E-5</v>
      </c>
      <c r="BA391" s="8">
        <f t="shared" si="127"/>
        <v>3.085297455731491E-4</v>
      </c>
      <c r="BB391" s="8">
        <f t="shared" si="127"/>
        <v>1.4104216940486816E-3</v>
      </c>
      <c r="BC391" s="8">
        <f t="shared" si="127"/>
        <v>3.3056758454265975E-4</v>
      </c>
      <c r="BD391" s="8">
        <f t="shared" si="127"/>
        <v>3.4158650402741508E-4</v>
      </c>
      <c r="BE391" s="8">
        <f t="shared" si="127"/>
        <v>1.9834055072559585E-4</v>
      </c>
      <c r="BF391" s="8">
        <f t="shared" si="127"/>
        <v>9.9170275362797926E-5</v>
      </c>
      <c r="BG391" s="8">
        <f t="shared" si="127"/>
        <v>9.9170275362797926E-5</v>
      </c>
      <c r="BH391" s="8">
        <f t="shared" si="127"/>
        <v>5.0687029629874496E-4</v>
      </c>
      <c r="BI391" s="8">
        <f t="shared" si="127"/>
        <v>3.8566218196643638E-4</v>
      </c>
      <c r="BJ391" s="8">
        <f t="shared" si="127"/>
        <v>1.5426487278657455E-4</v>
      </c>
      <c r="BK391" s="8">
        <f t="shared" si="127"/>
        <v>1.1569865458993091E-3</v>
      </c>
    </row>
    <row r="392" spans="1:63" s="1" customFormat="1" ht="5.0999999999999996" customHeight="1" x14ac:dyDescent="0.2">
      <c r="B392" s="12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 s="1" customFormat="1" ht="9.9" customHeight="1" x14ac:dyDescent="0.2">
      <c r="A393" s="3" t="s">
        <v>128</v>
      </c>
      <c r="B393" s="12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 s="1" customFormat="1" ht="9.9" customHeight="1" x14ac:dyDescent="0.2">
      <c r="B394" s="10" t="s">
        <v>91</v>
      </c>
      <c r="C394" s="4">
        <v>33</v>
      </c>
      <c r="D394" s="4">
        <v>48</v>
      </c>
      <c r="E394" s="4">
        <v>21</v>
      </c>
      <c r="F394" s="4">
        <v>27221</v>
      </c>
      <c r="G394" s="4">
        <v>138</v>
      </c>
      <c r="H394" s="4">
        <v>69</v>
      </c>
      <c r="I394" s="4">
        <v>10</v>
      </c>
      <c r="J394" s="4">
        <v>43</v>
      </c>
      <c r="K394" s="4">
        <v>11</v>
      </c>
      <c r="L394" s="4">
        <v>6</v>
      </c>
      <c r="M394" s="4">
        <v>111</v>
      </c>
      <c r="N394" s="4">
        <v>2325</v>
      </c>
      <c r="O394" s="4">
        <v>250</v>
      </c>
      <c r="P394" s="4">
        <v>11</v>
      </c>
      <c r="Q394" s="4">
        <v>5590</v>
      </c>
      <c r="R394" s="4">
        <v>27</v>
      </c>
      <c r="S394" s="4">
        <v>17</v>
      </c>
      <c r="T394" s="4">
        <v>19</v>
      </c>
      <c r="U394" s="4">
        <v>17415</v>
      </c>
      <c r="V394" s="4">
        <v>217</v>
      </c>
      <c r="W394" s="4">
        <v>1062</v>
      </c>
      <c r="X394" s="4">
        <v>1999</v>
      </c>
      <c r="Y394" s="4">
        <v>462</v>
      </c>
      <c r="Z394" s="4">
        <v>299</v>
      </c>
      <c r="AA394" s="4">
        <v>21</v>
      </c>
      <c r="AB394" s="4">
        <v>4601</v>
      </c>
      <c r="AC394" s="4">
        <v>18</v>
      </c>
      <c r="AD394" s="4">
        <v>131</v>
      </c>
      <c r="AE394" s="4">
        <v>57</v>
      </c>
      <c r="AF394" s="4">
        <v>8326</v>
      </c>
      <c r="AG394" s="4">
        <v>86</v>
      </c>
      <c r="AH394" s="4">
        <v>34</v>
      </c>
      <c r="AI394" s="4">
        <v>135</v>
      </c>
      <c r="AJ394" s="4">
        <v>52</v>
      </c>
      <c r="AK394" s="4">
        <v>536</v>
      </c>
      <c r="AL394" s="4">
        <v>185</v>
      </c>
      <c r="AM394" s="4">
        <v>266</v>
      </c>
      <c r="AN394" s="4">
        <v>751</v>
      </c>
      <c r="AO394" s="4">
        <v>13</v>
      </c>
      <c r="AP394" s="4">
        <v>32</v>
      </c>
      <c r="AQ394" s="4">
        <v>22</v>
      </c>
      <c r="AR394" s="4">
        <v>23</v>
      </c>
      <c r="AS394" s="4">
        <v>2</v>
      </c>
      <c r="AT394" s="4">
        <v>2</v>
      </c>
      <c r="AU394" s="4">
        <v>6</v>
      </c>
      <c r="AV394" s="4">
        <v>12</v>
      </c>
      <c r="AW394" s="4">
        <v>24</v>
      </c>
      <c r="AX394" s="4">
        <v>13</v>
      </c>
      <c r="AY394" s="4">
        <v>2</v>
      </c>
      <c r="AZ394" s="4">
        <v>2</v>
      </c>
      <c r="BA394" s="4">
        <v>96</v>
      </c>
      <c r="BB394" s="4">
        <v>236</v>
      </c>
      <c r="BC394" s="4">
        <v>27</v>
      </c>
      <c r="BD394" s="4">
        <v>40</v>
      </c>
      <c r="BE394" s="4">
        <v>14</v>
      </c>
      <c r="BF394" s="4">
        <v>4</v>
      </c>
      <c r="BG394" s="4">
        <v>6</v>
      </c>
      <c r="BH394" s="4">
        <v>32</v>
      </c>
      <c r="BI394" s="4">
        <v>32</v>
      </c>
      <c r="BJ394" s="4">
        <v>15</v>
      </c>
      <c r="BK394" s="4">
        <v>146</v>
      </c>
    </row>
    <row r="395" spans="1:63" s="1" customFormat="1" ht="9.9" customHeight="1" x14ac:dyDescent="0.2">
      <c r="A395" s="6" t="s">
        <v>17</v>
      </c>
      <c r="B395" s="10"/>
      <c r="C395" s="4">
        <v>33</v>
      </c>
      <c r="D395" s="4">
        <v>48</v>
      </c>
      <c r="E395" s="4">
        <v>21</v>
      </c>
      <c r="F395" s="4">
        <v>27221</v>
      </c>
      <c r="G395" s="4">
        <v>138</v>
      </c>
      <c r="H395" s="4">
        <v>69</v>
      </c>
      <c r="I395" s="4">
        <v>10</v>
      </c>
      <c r="J395" s="4">
        <v>43</v>
      </c>
      <c r="K395" s="4">
        <v>11</v>
      </c>
      <c r="L395" s="4">
        <v>6</v>
      </c>
      <c r="M395" s="4">
        <v>111</v>
      </c>
      <c r="N395" s="4">
        <v>2325</v>
      </c>
      <c r="O395" s="4">
        <v>250</v>
      </c>
      <c r="P395" s="4">
        <v>11</v>
      </c>
      <c r="Q395" s="4">
        <v>5590</v>
      </c>
      <c r="R395" s="4">
        <v>27</v>
      </c>
      <c r="S395" s="4">
        <v>17</v>
      </c>
      <c r="T395" s="4">
        <v>19</v>
      </c>
      <c r="U395" s="4">
        <v>17415</v>
      </c>
      <c r="V395" s="4">
        <v>217</v>
      </c>
      <c r="W395" s="4">
        <v>1062</v>
      </c>
      <c r="X395" s="4">
        <v>1999</v>
      </c>
      <c r="Y395" s="4">
        <v>462</v>
      </c>
      <c r="Z395" s="4">
        <v>299</v>
      </c>
      <c r="AA395" s="4">
        <v>21</v>
      </c>
      <c r="AB395" s="4">
        <v>4601</v>
      </c>
      <c r="AC395" s="4">
        <v>18</v>
      </c>
      <c r="AD395" s="4">
        <v>131</v>
      </c>
      <c r="AE395" s="4">
        <v>57</v>
      </c>
      <c r="AF395" s="4">
        <v>8326</v>
      </c>
      <c r="AG395" s="4">
        <v>86</v>
      </c>
      <c r="AH395" s="4">
        <v>34</v>
      </c>
      <c r="AI395" s="4">
        <v>135</v>
      </c>
      <c r="AJ395" s="4">
        <v>52</v>
      </c>
      <c r="AK395" s="4">
        <v>536</v>
      </c>
      <c r="AL395" s="4">
        <v>185</v>
      </c>
      <c r="AM395" s="4">
        <v>266</v>
      </c>
      <c r="AN395" s="4">
        <v>751</v>
      </c>
      <c r="AO395" s="4">
        <v>13</v>
      </c>
      <c r="AP395" s="4">
        <v>32</v>
      </c>
      <c r="AQ395" s="4">
        <v>22</v>
      </c>
      <c r="AR395" s="4">
        <v>23</v>
      </c>
      <c r="AS395" s="4">
        <v>2</v>
      </c>
      <c r="AT395" s="4">
        <v>2</v>
      </c>
      <c r="AU395" s="4">
        <v>6</v>
      </c>
      <c r="AV395" s="4">
        <v>12</v>
      </c>
      <c r="AW395" s="4">
        <v>24</v>
      </c>
      <c r="AX395" s="4">
        <v>13</v>
      </c>
      <c r="AY395" s="4">
        <v>2</v>
      </c>
      <c r="AZ395" s="4">
        <v>2</v>
      </c>
      <c r="BA395" s="4">
        <v>96</v>
      </c>
      <c r="BB395" s="4">
        <v>236</v>
      </c>
      <c r="BC395" s="4">
        <v>27</v>
      </c>
      <c r="BD395" s="4">
        <v>40</v>
      </c>
      <c r="BE395" s="4">
        <v>14</v>
      </c>
      <c r="BF395" s="4">
        <v>4</v>
      </c>
      <c r="BG395" s="4">
        <v>6</v>
      </c>
      <c r="BH395" s="4">
        <v>32</v>
      </c>
      <c r="BI395" s="4">
        <v>32</v>
      </c>
      <c r="BJ395" s="4">
        <v>15</v>
      </c>
      <c r="BK395" s="4">
        <v>146</v>
      </c>
    </row>
    <row r="396" spans="1:63" s="7" customFormat="1" ht="9.9" customHeight="1" x14ac:dyDescent="0.2">
      <c r="B396" s="11" t="s">
        <v>18</v>
      </c>
      <c r="C396" s="8">
        <f t="shared" ref="C396:AH396" si="128">C395/ 73404</f>
        <v>4.495667811018473E-4</v>
      </c>
      <c r="D396" s="8">
        <f t="shared" si="128"/>
        <v>6.5391531796632333E-4</v>
      </c>
      <c r="E396" s="8">
        <f t="shared" si="128"/>
        <v>2.8608795161026647E-4</v>
      </c>
      <c r="F396" s="8">
        <f t="shared" si="128"/>
        <v>0.37083810146586016</v>
      </c>
      <c r="G396" s="8">
        <f t="shared" si="128"/>
        <v>1.8800065391531796E-3</v>
      </c>
      <c r="H396" s="8">
        <f t="shared" si="128"/>
        <v>9.400032695765898E-4</v>
      </c>
      <c r="I396" s="8">
        <f t="shared" si="128"/>
        <v>1.3623235790965069E-4</v>
      </c>
      <c r="J396" s="8">
        <f t="shared" si="128"/>
        <v>5.8579913901149797E-4</v>
      </c>
      <c r="K396" s="8">
        <f t="shared" si="128"/>
        <v>1.4985559370061578E-4</v>
      </c>
      <c r="L396" s="8">
        <f t="shared" si="128"/>
        <v>8.1739414745790416E-5</v>
      </c>
      <c r="M396" s="8">
        <f t="shared" si="128"/>
        <v>1.5121791727971227E-3</v>
      </c>
      <c r="N396" s="8">
        <f t="shared" si="128"/>
        <v>3.1674023213993791E-2</v>
      </c>
      <c r="O396" s="8">
        <f t="shared" si="128"/>
        <v>3.4058089477412676E-3</v>
      </c>
      <c r="P396" s="8">
        <f t="shared" si="128"/>
        <v>1.4985559370061578E-4</v>
      </c>
      <c r="Q396" s="8">
        <f t="shared" si="128"/>
        <v>7.6153888071494744E-2</v>
      </c>
      <c r="R396" s="8">
        <f t="shared" si="128"/>
        <v>3.6782736635605691E-4</v>
      </c>
      <c r="S396" s="8">
        <f t="shared" si="128"/>
        <v>2.3159500844640619E-4</v>
      </c>
      <c r="T396" s="8">
        <f t="shared" si="128"/>
        <v>2.5884148002833631E-4</v>
      </c>
      <c r="U396" s="8">
        <f t="shared" si="128"/>
        <v>0.23724865129965669</v>
      </c>
      <c r="V396" s="8">
        <f t="shared" si="128"/>
        <v>2.9562421666394201E-3</v>
      </c>
      <c r="W396" s="8">
        <f t="shared" si="128"/>
        <v>1.4467876410004904E-2</v>
      </c>
      <c r="X396" s="8">
        <f t="shared" si="128"/>
        <v>2.7232848346139173E-2</v>
      </c>
      <c r="Y396" s="8">
        <f t="shared" si="128"/>
        <v>6.2939349354258619E-3</v>
      </c>
      <c r="Z396" s="8">
        <f t="shared" si="128"/>
        <v>4.073347501498556E-3</v>
      </c>
      <c r="AA396" s="8">
        <f t="shared" si="128"/>
        <v>2.8608795161026647E-4</v>
      </c>
      <c r="AB396" s="8">
        <f t="shared" si="128"/>
        <v>6.2680507874230282E-2</v>
      </c>
      <c r="AC396" s="8">
        <f t="shared" si="128"/>
        <v>2.4521824423737128E-4</v>
      </c>
      <c r="AD396" s="8">
        <f t="shared" si="128"/>
        <v>1.7846438886164242E-3</v>
      </c>
      <c r="AE396" s="8">
        <f t="shared" si="128"/>
        <v>7.7652444008500902E-4</v>
      </c>
      <c r="AF396" s="8">
        <f t="shared" si="128"/>
        <v>0.11342706119557518</v>
      </c>
      <c r="AG396" s="8">
        <f t="shared" si="128"/>
        <v>1.1715982780229959E-3</v>
      </c>
      <c r="AH396" s="8">
        <f t="shared" si="128"/>
        <v>4.6319001689281239E-4</v>
      </c>
      <c r="AI396" s="8">
        <f t="shared" ref="AI396:BK396" si="129">AI395/ 73404</f>
        <v>1.8391368317802845E-3</v>
      </c>
      <c r="AJ396" s="8">
        <f t="shared" si="129"/>
        <v>7.0840826113018366E-4</v>
      </c>
      <c r="AK396" s="8">
        <f t="shared" si="129"/>
        <v>7.302054383957278E-3</v>
      </c>
      <c r="AL396" s="8">
        <f t="shared" si="129"/>
        <v>2.5202986213285379E-3</v>
      </c>
      <c r="AM396" s="8">
        <f t="shared" si="129"/>
        <v>3.6237807203967085E-3</v>
      </c>
      <c r="AN396" s="8">
        <f t="shared" si="129"/>
        <v>1.0231050079014767E-2</v>
      </c>
      <c r="AO396" s="8">
        <f t="shared" si="129"/>
        <v>1.7710206528254592E-4</v>
      </c>
      <c r="AP396" s="8">
        <f t="shared" si="129"/>
        <v>4.3594354531088222E-4</v>
      </c>
      <c r="AQ396" s="8">
        <f t="shared" si="129"/>
        <v>2.9971118740123155E-4</v>
      </c>
      <c r="AR396" s="8">
        <f t="shared" si="129"/>
        <v>3.1333442319219664E-4</v>
      </c>
      <c r="AS396" s="8">
        <f t="shared" si="129"/>
        <v>2.7246471581930139E-5</v>
      </c>
      <c r="AT396" s="8">
        <f t="shared" si="129"/>
        <v>2.7246471581930139E-5</v>
      </c>
      <c r="AU396" s="8">
        <f t="shared" si="129"/>
        <v>8.1739414745790416E-5</v>
      </c>
      <c r="AV396" s="8">
        <f t="shared" si="129"/>
        <v>1.6347882949158083E-4</v>
      </c>
      <c r="AW396" s="8">
        <f t="shared" si="129"/>
        <v>3.2695765898316167E-4</v>
      </c>
      <c r="AX396" s="8">
        <f t="shared" si="129"/>
        <v>1.7710206528254592E-4</v>
      </c>
      <c r="AY396" s="8">
        <f t="shared" si="129"/>
        <v>2.7246471581930139E-5</v>
      </c>
      <c r="AZ396" s="8">
        <f t="shared" si="129"/>
        <v>2.7246471581930139E-5</v>
      </c>
      <c r="BA396" s="8">
        <f t="shared" si="129"/>
        <v>1.3078306359326467E-3</v>
      </c>
      <c r="BB396" s="8">
        <f t="shared" si="129"/>
        <v>3.2150836466677563E-3</v>
      </c>
      <c r="BC396" s="8">
        <f t="shared" si="129"/>
        <v>3.6782736635605691E-4</v>
      </c>
      <c r="BD396" s="8">
        <f t="shared" si="129"/>
        <v>5.4492943163860278E-4</v>
      </c>
      <c r="BE396" s="8">
        <f t="shared" si="129"/>
        <v>1.9072530107351097E-4</v>
      </c>
      <c r="BF396" s="8">
        <f t="shared" si="129"/>
        <v>5.4492943163860278E-5</v>
      </c>
      <c r="BG396" s="8">
        <f t="shared" si="129"/>
        <v>8.1739414745790416E-5</v>
      </c>
      <c r="BH396" s="8">
        <f t="shared" si="129"/>
        <v>4.3594354531088222E-4</v>
      </c>
      <c r="BI396" s="8">
        <f t="shared" si="129"/>
        <v>4.3594354531088222E-4</v>
      </c>
      <c r="BJ396" s="8">
        <f t="shared" si="129"/>
        <v>2.0434853686447605E-4</v>
      </c>
      <c r="BK396" s="8">
        <f t="shared" si="129"/>
        <v>1.9889924254809003E-3</v>
      </c>
    </row>
    <row r="397" spans="1:63" s="1" customFormat="1" ht="5.0999999999999996" customHeight="1" x14ac:dyDescent="0.2">
      <c r="B397" s="12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 s="1" customFormat="1" ht="9.9" customHeight="1" x14ac:dyDescent="0.2">
      <c r="A398" s="3" t="s">
        <v>129</v>
      </c>
      <c r="B398" s="12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 s="1" customFormat="1" ht="9.9" customHeight="1" x14ac:dyDescent="0.2">
      <c r="B399" s="10" t="s">
        <v>91</v>
      </c>
      <c r="C399" s="4">
        <v>26</v>
      </c>
      <c r="D399" s="4">
        <v>120</v>
      </c>
      <c r="E399" s="4">
        <v>9</v>
      </c>
      <c r="F399" s="4">
        <v>38635</v>
      </c>
      <c r="G399" s="4">
        <v>137</v>
      </c>
      <c r="H399" s="4">
        <v>87</v>
      </c>
      <c r="I399" s="4">
        <v>11</v>
      </c>
      <c r="J399" s="4">
        <v>38</v>
      </c>
      <c r="K399" s="4">
        <v>22</v>
      </c>
      <c r="L399" s="4">
        <v>2</v>
      </c>
      <c r="M399" s="4">
        <v>264</v>
      </c>
      <c r="N399" s="4">
        <v>7005</v>
      </c>
      <c r="O399" s="4">
        <v>75</v>
      </c>
      <c r="P399" s="4">
        <v>15</v>
      </c>
      <c r="Q399" s="4">
        <v>5481</v>
      </c>
      <c r="R399" s="4">
        <v>35</v>
      </c>
      <c r="S399" s="4">
        <v>57</v>
      </c>
      <c r="T399" s="4">
        <v>36</v>
      </c>
      <c r="U399" s="4">
        <v>33052</v>
      </c>
      <c r="V399" s="4">
        <v>429</v>
      </c>
      <c r="W399" s="4">
        <v>598</v>
      </c>
      <c r="X399" s="4">
        <v>1262</v>
      </c>
      <c r="Y399" s="4">
        <v>1134</v>
      </c>
      <c r="Z399" s="4">
        <v>596</v>
      </c>
      <c r="AA399" s="4">
        <v>27</v>
      </c>
      <c r="AB399" s="4">
        <v>9710</v>
      </c>
      <c r="AC399" s="4">
        <v>41</v>
      </c>
      <c r="AD399" s="4">
        <v>435</v>
      </c>
      <c r="AE399" s="4">
        <v>41</v>
      </c>
      <c r="AF399" s="4">
        <v>43744</v>
      </c>
      <c r="AG399" s="4">
        <v>140</v>
      </c>
      <c r="AH399" s="4">
        <v>72</v>
      </c>
      <c r="AI399" s="4">
        <v>194</v>
      </c>
      <c r="AJ399" s="4">
        <v>133</v>
      </c>
      <c r="AK399" s="4">
        <v>913</v>
      </c>
      <c r="AL399" s="4">
        <v>394</v>
      </c>
      <c r="AM399" s="4">
        <v>559</v>
      </c>
      <c r="AN399" s="4">
        <v>482</v>
      </c>
      <c r="AO399" s="4">
        <v>22</v>
      </c>
      <c r="AP399" s="4">
        <v>49</v>
      </c>
      <c r="AQ399" s="4">
        <v>48</v>
      </c>
      <c r="AR399" s="4">
        <v>34</v>
      </c>
      <c r="AS399" s="4">
        <v>4</v>
      </c>
      <c r="AT399" s="4">
        <v>4</v>
      </c>
      <c r="AU399" s="4">
        <v>8</v>
      </c>
      <c r="AV399" s="4">
        <v>19</v>
      </c>
      <c r="AW399" s="4">
        <v>83</v>
      </c>
      <c r="AX399" s="4">
        <v>26</v>
      </c>
      <c r="AY399" s="4">
        <v>6</v>
      </c>
      <c r="AZ399" s="4">
        <v>2</v>
      </c>
      <c r="BA399" s="4">
        <v>31</v>
      </c>
      <c r="BB399" s="4">
        <v>207</v>
      </c>
      <c r="BC399" s="4">
        <v>77</v>
      </c>
      <c r="BD399" s="4">
        <v>53</v>
      </c>
      <c r="BE399" s="4">
        <v>5</v>
      </c>
      <c r="BF399" s="4">
        <v>25</v>
      </c>
      <c r="BG399" s="4">
        <v>7</v>
      </c>
      <c r="BH399" s="4">
        <v>40</v>
      </c>
      <c r="BI399" s="4">
        <v>30</v>
      </c>
      <c r="BJ399" s="4">
        <v>23</v>
      </c>
      <c r="BK399" s="4">
        <v>219</v>
      </c>
    </row>
    <row r="400" spans="1:63" s="1" customFormat="1" ht="9.9" customHeight="1" x14ac:dyDescent="0.2">
      <c r="A400" s="6" t="s">
        <v>17</v>
      </c>
      <c r="B400" s="10"/>
      <c r="C400" s="4">
        <v>26</v>
      </c>
      <c r="D400" s="4">
        <v>120</v>
      </c>
      <c r="E400" s="4">
        <v>9</v>
      </c>
      <c r="F400" s="4">
        <v>38635</v>
      </c>
      <c r="G400" s="4">
        <v>137</v>
      </c>
      <c r="H400" s="4">
        <v>87</v>
      </c>
      <c r="I400" s="4">
        <v>11</v>
      </c>
      <c r="J400" s="4">
        <v>38</v>
      </c>
      <c r="K400" s="4">
        <v>22</v>
      </c>
      <c r="L400" s="4">
        <v>2</v>
      </c>
      <c r="M400" s="4">
        <v>264</v>
      </c>
      <c r="N400" s="4">
        <v>7005</v>
      </c>
      <c r="O400" s="4">
        <v>75</v>
      </c>
      <c r="P400" s="4">
        <v>15</v>
      </c>
      <c r="Q400" s="4">
        <v>5481</v>
      </c>
      <c r="R400" s="4">
        <v>35</v>
      </c>
      <c r="S400" s="4">
        <v>57</v>
      </c>
      <c r="T400" s="4">
        <v>36</v>
      </c>
      <c r="U400" s="4">
        <v>33052</v>
      </c>
      <c r="V400" s="4">
        <v>429</v>
      </c>
      <c r="W400" s="4">
        <v>598</v>
      </c>
      <c r="X400" s="4">
        <v>1262</v>
      </c>
      <c r="Y400" s="4">
        <v>1134</v>
      </c>
      <c r="Z400" s="4">
        <v>596</v>
      </c>
      <c r="AA400" s="4">
        <v>27</v>
      </c>
      <c r="AB400" s="4">
        <v>9710</v>
      </c>
      <c r="AC400" s="4">
        <v>41</v>
      </c>
      <c r="AD400" s="4">
        <v>435</v>
      </c>
      <c r="AE400" s="4">
        <v>41</v>
      </c>
      <c r="AF400" s="4">
        <v>43744</v>
      </c>
      <c r="AG400" s="4">
        <v>140</v>
      </c>
      <c r="AH400" s="4">
        <v>72</v>
      </c>
      <c r="AI400" s="4">
        <v>194</v>
      </c>
      <c r="AJ400" s="4">
        <v>133</v>
      </c>
      <c r="AK400" s="4">
        <v>913</v>
      </c>
      <c r="AL400" s="4">
        <v>394</v>
      </c>
      <c r="AM400" s="4">
        <v>559</v>
      </c>
      <c r="AN400" s="4">
        <v>482</v>
      </c>
      <c r="AO400" s="4">
        <v>22</v>
      </c>
      <c r="AP400" s="4">
        <v>49</v>
      </c>
      <c r="AQ400" s="4">
        <v>48</v>
      </c>
      <c r="AR400" s="4">
        <v>34</v>
      </c>
      <c r="AS400" s="4">
        <v>4</v>
      </c>
      <c r="AT400" s="4">
        <v>4</v>
      </c>
      <c r="AU400" s="4">
        <v>8</v>
      </c>
      <c r="AV400" s="4">
        <v>19</v>
      </c>
      <c r="AW400" s="4">
        <v>83</v>
      </c>
      <c r="AX400" s="4">
        <v>26</v>
      </c>
      <c r="AY400" s="4">
        <v>6</v>
      </c>
      <c r="AZ400" s="4">
        <v>2</v>
      </c>
      <c r="BA400" s="4">
        <v>31</v>
      </c>
      <c r="BB400" s="4">
        <v>207</v>
      </c>
      <c r="BC400" s="4">
        <v>77</v>
      </c>
      <c r="BD400" s="4">
        <v>53</v>
      </c>
      <c r="BE400" s="4">
        <v>5</v>
      </c>
      <c r="BF400" s="4">
        <v>25</v>
      </c>
      <c r="BG400" s="4">
        <v>7</v>
      </c>
      <c r="BH400" s="4">
        <v>40</v>
      </c>
      <c r="BI400" s="4">
        <v>30</v>
      </c>
      <c r="BJ400" s="4">
        <v>23</v>
      </c>
      <c r="BK400" s="4">
        <v>219</v>
      </c>
    </row>
    <row r="401" spans="1:63" s="7" customFormat="1" ht="9.9" customHeight="1" x14ac:dyDescent="0.2">
      <c r="B401" s="11" t="s">
        <v>18</v>
      </c>
      <c r="C401" s="8">
        <f t="shared" ref="C401:AH401" si="130">C400/ 147033</f>
        <v>1.7683105153264912E-4</v>
      </c>
      <c r="D401" s="8">
        <f t="shared" si="130"/>
        <v>8.1614331476607288E-4</v>
      </c>
      <c r="E401" s="8">
        <f t="shared" si="130"/>
        <v>6.1210748607455463E-5</v>
      </c>
      <c r="F401" s="8">
        <f t="shared" si="130"/>
        <v>0.2627641413832269</v>
      </c>
      <c r="G401" s="8">
        <f t="shared" si="130"/>
        <v>9.3176361769126657E-4</v>
      </c>
      <c r="H401" s="8">
        <f t="shared" si="130"/>
        <v>5.9170390320540289E-4</v>
      </c>
      <c r="I401" s="8">
        <f t="shared" si="130"/>
        <v>7.4813137186890012E-5</v>
      </c>
      <c r="J401" s="8">
        <f t="shared" si="130"/>
        <v>2.5844538300925641E-4</v>
      </c>
      <c r="K401" s="8">
        <f t="shared" si="130"/>
        <v>1.4962627437378002E-4</v>
      </c>
      <c r="L401" s="8">
        <f t="shared" si="130"/>
        <v>1.3602388579434549E-5</v>
      </c>
      <c r="M401" s="8">
        <f t="shared" si="130"/>
        <v>1.7955152924853605E-3</v>
      </c>
      <c r="N401" s="8">
        <f t="shared" si="130"/>
        <v>4.7642365999469506E-2</v>
      </c>
      <c r="O401" s="8">
        <f t="shared" si="130"/>
        <v>5.1008957172879563E-4</v>
      </c>
      <c r="P401" s="8">
        <f t="shared" si="130"/>
        <v>1.0201791434575911E-4</v>
      </c>
      <c r="Q401" s="8">
        <f t="shared" si="130"/>
        <v>3.727734590194038E-2</v>
      </c>
      <c r="R401" s="8">
        <f t="shared" si="130"/>
        <v>2.380418001401046E-4</v>
      </c>
      <c r="S401" s="8">
        <f t="shared" si="130"/>
        <v>3.8766807451388462E-4</v>
      </c>
      <c r="T401" s="8">
        <f t="shared" si="130"/>
        <v>2.4484299442982185E-4</v>
      </c>
      <c r="U401" s="8">
        <f t="shared" si="130"/>
        <v>0.22479307366373535</v>
      </c>
      <c r="V401" s="8">
        <f t="shared" si="130"/>
        <v>2.9177123502887106E-3</v>
      </c>
      <c r="W401" s="8">
        <f t="shared" si="130"/>
        <v>4.0671141852509302E-3</v>
      </c>
      <c r="X401" s="8">
        <f t="shared" si="130"/>
        <v>8.5831071936232003E-3</v>
      </c>
      <c r="Y401" s="8">
        <f t="shared" si="130"/>
        <v>7.7125543245393892E-3</v>
      </c>
      <c r="Z401" s="8">
        <f t="shared" si="130"/>
        <v>4.0535117966714954E-3</v>
      </c>
      <c r="AA401" s="8">
        <f t="shared" si="130"/>
        <v>1.836322458223664E-4</v>
      </c>
      <c r="AB401" s="8">
        <f t="shared" si="130"/>
        <v>6.6039596553154736E-2</v>
      </c>
      <c r="AC401" s="8">
        <f t="shared" si="130"/>
        <v>2.7884896587840823E-4</v>
      </c>
      <c r="AD401" s="8">
        <f t="shared" si="130"/>
        <v>2.9585195160270143E-3</v>
      </c>
      <c r="AE401" s="8">
        <f t="shared" si="130"/>
        <v>2.7884896587840823E-4</v>
      </c>
      <c r="AF401" s="8">
        <f t="shared" si="130"/>
        <v>0.29751144300939247</v>
      </c>
      <c r="AG401" s="8">
        <f t="shared" si="130"/>
        <v>9.5216720056041839E-4</v>
      </c>
      <c r="AH401" s="8">
        <f t="shared" si="130"/>
        <v>4.896859888596437E-4</v>
      </c>
      <c r="AI401" s="8">
        <f t="shared" ref="AI401:BK401" si="131">AI400/ 147033</f>
        <v>1.3194316922051513E-3</v>
      </c>
      <c r="AJ401" s="8">
        <f t="shared" si="131"/>
        <v>9.0455884053239745E-4</v>
      </c>
      <c r="AK401" s="8">
        <f t="shared" si="131"/>
        <v>6.2094903865118718E-3</v>
      </c>
      <c r="AL401" s="8">
        <f t="shared" si="131"/>
        <v>2.6796705501486062E-3</v>
      </c>
      <c r="AM401" s="8">
        <f t="shared" si="131"/>
        <v>3.8018676079519566E-3</v>
      </c>
      <c r="AN401" s="8">
        <f t="shared" si="131"/>
        <v>3.2781756476437263E-3</v>
      </c>
      <c r="AO401" s="8">
        <f t="shared" si="131"/>
        <v>1.4962627437378002E-4</v>
      </c>
      <c r="AP401" s="8">
        <f t="shared" si="131"/>
        <v>3.3325852019614643E-4</v>
      </c>
      <c r="AQ401" s="8">
        <f t="shared" si="131"/>
        <v>3.2645732590642917E-4</v>
      </c>
      <c r="AR401" s="8">
        <f t="shared" si="131"/>
        <v>2.3124060585038732E-4</v>
      </c>
      <c r="AS401" s="8">
        <f t="shared" si="131"/>
        <v>2.7204777158869098E-5</v>
      </c>
      <c r="AT401" s="8">
        <f t="shared" si="131"/>
        <v>2.7204777158869098E-5</v>
      </c>
      <c r="AU401" s="8">
        <f t="shared" si="131"/>
        <v>5.4409554317738195E-5</v>
      </c>
      <c r="AV401" s="8">
        <f t="shared" si="131"/>
        <v>1.2922269150462821E-4</v>
      </c>
      <c r="AW401" s="8">
        <f t="shared" si="131"/>
        <v>5.6449912604653377E-4</v>
      </c>
      <c r="AX401" s="8">
        <f t="shared" si="131"/>
        <v>1.7683105153264912E-4</v>
      </c>
      <c r="AY401" s="8">
        <f t="shared" si="131"/>
        <v>4.0807165738303646E-5</v>
      </c>
      <c r="AZ401" s="8">
        <f t="shared" si="131"/>
        <v>1.3602388579434549E-5</v>
      </c>
      <c r="BA401" s="8">
        <f t="shared" si="131"/>
        <v>2.108370229812355E-4</v>
      </c>
      <c r="BB401" s="8">
        <f t="shared" si="131"/>
        <v>1.4078472179714758E-3</v>
      </c>
      <c r="BC401" s="8">
        <f t="shared" si="131"/>
        <v>5.2369196030823014E-4</v>
      </c>
      <c r="BD401" s="8">
        <f t="shared" si="131"/>
        <v>3.6046329735501555E-4</v>
      </c>
      <c r="BE401" s="8">
        <f t="shared" si="131"/>
        <v>3.4005971448586372E-5</v>
      </c>
      <c r="BF401" s="8">
        <f t="shared" si="131"/>
        <v>1.7002985724293187E-4</v>
      </c>
      <c r="BG401" s="8">
        <f t="shared" si="131"/>
        <v>4.7608360028020921E-5</v>
      </c>
      <c r="BH401" s="8">
        <f t="shared" si="131"/>
        <v>2.7204777158869098E-4</v>
      </c>
      <c r="BI401" s="8">
        <f t="shared" si="131"/>
        <v>2.0403582869151822E-4</v>
      </c>
      <c r="BJ401" s="8">
        <f t="shared" si="131"/>
        <v>1.564274686634973E-4</v>
      </c>
      <c r="BK401" s="8">
        <f t="shared" si="131"/>
        <v>1.489461549448083E-3</v>
      </c>
    </row>
    <row r="402" spans="1:63" s="1" customFormat="1" ht="5.0999999999999996" customHeight="1" x14ac:dyDescent="0.2">
      <c r="B402" s="12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 s="1" customFormat="1" ht="9.9" customHeight="1" x14ac:dyDescent="0.2">
      <c r="A403" s="3" t="s">
        <v>130</v>
      </c>
      <c r="B403" s="12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 s="1" customFormat="1" ht="9.9" customHeight="1" x14ac:dyDescent="0.2">
      <c r="B404" s="10" t="s">
        <v>91</v>
      </c>
      <c r="C404" s="4">
        <v>7</v>
      </c>
      <c r="D404" s="4">
        <v>31</v>
      </c>
      <c r="E404" s="4">
        <v>1</v>
      </c>
      <c r="F404" s="4">
        <v>5133</v>
      </c>
      <c r="G404" s="4">
        <v>22</v>
      </c>
      <c r="H404" s="4">
        <v>14</v>
      </c>
      <c r="I404" s="4">
        <v>2</v>
      </c>
      <c r="J404" s="4">
        <v>14</v>
      </c>
      <c r="K404" s="4">
        <v>4</v>
      </c>
      <c r="L404" s="4">
        <v>0</v>
      </c>
      <c r="M404" s="4">
        <v>57</v>
      </c>
      <c r="N404" s="4">
        <v>876</v>
      </c>
      <c r="O404" s="4">
        <v>25</v>
      </c>
      <c r="P404" s="4">
        <v>1</v>
      </c>
      <c r="Q404" s="4">
        <v>633</v>
      </c>
      <c r="R404" s="4">
        <v>20</v>
      </c>
      <c r="S404" s="4">
        <v>47</v>
      </c>
      <c r="T404" s="4">
        <v>11</v>
      </c>
      <c r="U404" s="4">
        <v>3970</v>
      </c>
      <c r="V404" s="4">
        <v>80</v>
      </c>
      <c r="W404" s="4">
        <v>103</v>
      </c>
      <c r="X404" s="4">
        <v>225</v>
      </c>
      <c r="Y404" s="4">
        <v>255</v>
      </c>
      <c r="Z404" s="4">
        <v>155</v>
      </c>
      <c r="AA404" s="4">
        <v>8</v>
      </c>
      <c r="AB404" s="4">
        <v>1383</v>
      </c>
      <c r="AC404" s="4">
        <v>7</v>
      </c>
      <c r="AD404" s="4">
        <v>100</v>
      </c>
      <c r="AE404" s="4">
        <v>12</v>
      </c>
      <c r="AF404" s="4">
        <v>4385</v>
      </c>
      <c r="AG404" s="4">
        <v>29</v>
      </c>
      <c r="AH404" s="4">
        <v>9</v>
      </c>
      <c r="AI404" s="4">
        <v>65</v>
      </c>
      <c r="AJ404" s="4">
        <v>29</v>
      </c>
      <c r="AK404" s="4">
        <v>249</v>
      </c>
      <c r="AL404" s="4">
        <v>69</v>
      </c>
      <c r="AM404" s="4">
        <v>12</v>
      </c>
      <c r="AN404" s="4">
        <v>103</v>
      </c>
      <c r="AO404" s="4">
        <v>4</v>
      </c>
      <c r="AP404" s="4">
        <v>9</v>
      </c>
      <c r="AQ404" s="4">
        <v>9</v>
      </c>
      <c r="AR404" s="4">
        <v>11</v>
      </c>
      <c r="AS404" s="4">
        <v>1</v>
      </c>
      <c r="AT404" s="4">
        <v>1</v>
      </c>
      <c r="AU404" s="4">
        <v>1</v>
      </c>
      <c r="AV404" s="4">
        <v>0</v>
      </c>
      <c r="AW404" s="4">
        <v>9</v>
      </c>
      <c r="AX404" s="4">
        <v>6</v>
      </c>
      <c r="AY404" s="4">
        <v>1</v>
      </c>
      <c r="AZ404" s="4">
        <v>2</v>
      </c>
      <c r="BA404" s="4">
        <v>8</v>
      </c>
      <c r="BB404" s="4">
        <v>42</v>
      </c>
      <c r="BC404" s="4">
        <v>21</v>
      </c>
      <c r="BD404" s="4">
        <v>9</v>
      </c>
      <c r="BE404" s="4">
        <v>0</v>
      </c>
      <c r="BF404" s="4">
        <v>1</v>
      </c>
      <c r="BG404" s="4">
        <v>0</v>
      </c>
      <c r="BH404" s="4">
        <v>23</v>
      </c>
      <c r="BI404" s="4">
        <v>5</v>
      </c>
      <c r="BJ404" s="4">
        <v>2</v>
      </c>
      <c r="BK404" s="4">
        <v>38</v>
      </c>
    </row>
    <row r="405" spans="1:63" s="1" customFormat="1" ht="9.9" customHeight="1" x14ac:dyDescent="0.2">
      <c r="B405" s="10" t="s">
        <v>122</v>
      </c>
      <c r="C405" s="4">
        <v>17</v>
      </c>
      <c r="D405" s="4">
        <v>104</v>
      </c>
      <c r="E405" s="4">
        <v>12</v>
      </c>
      <c r="F405" s="4">
        <v>20483</v>
      </c>
      <c r="G405" s="4">
        <v>153</v>
      </c>
      <c r="H405" s="4">
        <v>133</v>
      </c>
      <c r="I405" s="4">
        <v>17</v>
      </c>
      <c r="J405" s="4">
        <v>39</v>
      </c>
      <c r="K405" s="4">
        <v>14</v>
      </c>
      <c r="L405" s="4">
        <v>7</v>
      </c>
      <c r="M405" s="4">
        <v>161</v>
      </c>
      <c r="N405" s="4">
        <v>2177</v>
      </c>
      <c r="O405" s="4">
        <v>94</v>
      </c>
      <c r="P405" s="4">
        <v>10</v>
      </c>
      <c r="Q405" s="4">
        <v>2787</v>
      </c>
      <c r="R405" s="4">
        <v>67</v>
      </c>
      <c r="S405" s="4">
        <v>70</v>
      </c>
      <c r="T405" s="4">
        <v>20</v>
      </c>
      <c r="U405" s="4">
        <v>14814</v>
      </c>
      <c r="V405" s="4">
        <v>312</v>
      </c>
      <c r="W405" s="4">
        <v>422</v>
      </c>
      <c r="X405" s="4">
        <v>1061</v>
      </c>
      <c r="Y405" s="4">
        <v>449</v>
      </c>
      <c r="Z405" s="4">
        <v>294</v>
      </c>
      <c r="AA405" s="4">
        <v>23</v>
      </c>
      <c r="AB405" s="4">
        <v>7859</v>
      </c>
      <c r="AC405" s="4">
        <v>38</v>
      </c>
      <c r="AD405" s="4">
        <v>373</v>
      </c>
      <c r="AE405" s="4">
        <v>65</v>
      </c>
      <c r="AF405" s="4">
        <v>19941</v>
      </c>
      <c r="AG405" s="4">
        <v>80</v>
      </c>
      <c r="AH405" s="4">
        <v>84</v>
      </c>
      <c r="AI405" s="4">
        <v>426</v>
      </c>
      <c r="AJ405" s="4">
        <v>133</v>
      </c>
      <c r="AK405" s="4">
        <v>674</v>
      </c>
      <c r="AL405" s="4">
        <v>161</v>
      </c>
      <c r="AM405" s="4">
        <v>61</v>
      </c>
      <c r="AN405" s="4">
        <v>540</v>
      </c>
      <c r="AO405" s="4">
        <v>34</v>
      </c>
      <c r="AP405" s="4">
        <v>53</v>
      </c>
      <c r="AQ405" s="4">
        <v>29</v>
      </c>
      <c r="AR405" s="4">
        <v>27</v>
      </c>
      <c r="AS405" s="4">
        <v>12</v>
      </c>
      <c r="AT405" s="4">
        <v>4</v>
      </c>
      <c r="AU405" s="4">
        <v>2</v>
      </c>
      <c r="AV405" s="4">
        <v>9</v>
      </c>
      <c r="AW405" s="4">
        <v>50</v>
      </c>
      <c r="AX405" s="4">
        <v>16</v>
      </c>
      <c r="AY405" s="4">
        <v>0</v>
      </c>
      <c r="AZ405" s="4">
        <v>4</v>
      </c>
      <c r="BA405" s="4">
        <v>22</v>
      </c>
      <c r="BB405" s="4">
        <v>66</v>
      </c>
      <c r="BC405" s="4">
        <v>33</v>
      </c>
      <c r="BD405" s="4">
        <v>38</v>
      </c>
      <c r="BE405" s="4">
        <v>6</v>
      </c>
      <c r="BF405" s="4">
        <v>8</v>
      </c>
      <c r="BG405" s="4">
        <v>1</v>
      </c>
      <c r="BH405" s="4">
        <v>67</v>
      </c>
      <c r="BI405" s="4">
        <v>41</v>
      </c>
      <c r="BJ405" s="4">
        <v>14</v>
      </c>
      <c r="BK405" s="4">
        <v>168</v>
      </c>
    </row>
    <row r="406" spans="1:63" s="1" customFormat="1" ht="9.9" customHeight="1" x14ac:dyDescent="0.2">
      <c r="A406" s="6" t="s">
        <v>17</v>
      </c>
      <c r="B406" s="10"/>
      <c r="C406" s="4">
        <v>24</v>
      </c>
      <c r="D406" s="4">
        <v>135</v>
      </c>
      <c r="E406" s="4">
        <v>13</v>
      </c>
      <c r="F406" s="4">
        <v>25616</v>
      </c>
      <c r="G406" s="4">
        <v>175</v>
      </c>
      <c r="H406" s="4">
        <v>147</v>
      </c>
      <c r="I406" s="4">
        <v>19</v>
      </c>
      <c r="J406" s="4">
        <v>53</v>
      </c>
      <c r="K406" s="4">
        <v>18</v>
      </c>
      <c r="L406" s="4">
        <v>7</v>
      </c>
      <c r="M406" s="4">
        <v>218</v>
      </c>
      <c r="N406" s="4">
        <v>3053</v>
      </c>
      <c r="O406" s="4">
        <v>119</v>
      </c>
      <c r="P406" s="4">
        <v>11</v>
      </c>
      <c r="Q406" s="4">
        <v>3420</v>
      </c>
      <c r="R406" s="4">
        <v>87</v>
      </c>
      <c r="S406" s="4">
        <v>117</v>
      </c>
      <c r="T406" s="4">
        <v>31</v>
      </c>
      <c r="U406" s="4">
        <v>18784</v>
      </c>
      <c r="V406" s="4">
        <v>392</v>
      </c>
      <c r="W406" s="4">
        <v>525</v>
      </c>
      <c r="X406" s="4">
        <v>1286</v>
      </c>
      <c r="Y406" s="4">
        <v>704</v>
      </c>
      <c r="Z406" s="4">
        <v>449</v>
      </c>
      <c r="AA406" s="4">
        <v>31</v>
      </c>
      <c r="AB406" s="4">
        <v>9242</v>
      </c>
      <c r="AC406" s="4">
        <v>45</v>
      </c>
      <c r="AD406" s="4">
        <v>473</v>
      </c>
      <c r="AE406" s="4">
        <v>77</v>
      </c>
      <c r="AF406" s="4">
        <v>24326</v>
      </c>
      <c r="AG406" s="4">
        <v>109</v>
      </c>
      <c r="AH406" s="4">
        <v>93</v>
      </c>
      <c r="AI406" s="4">
        <v>491</v>
      </c>
      <c r="AJ406" s="4">
        <v>162</v>
      </c>
      <c r="AK406" s="4">
        <v>923</v>
      </c>
      <c r="AL406" s="4">
        <v>230</v>
      </c>
      <c r="AM406" s="4">
        <v>73</v>
      </c>
      <c r="AN406" s="4">
        <v>643</v>
      </c>
      <c r="AO406" s="4">
        <v>38</v>
      </c>
      <c r="AP406" s="4">
        <v>62</v>
      </c>
      <c r="AQ406" s="4">
        <v>38</v>
      </c>
      <c r="AR406" s="4">
        <v>38</v>
      </c>
      <c r="AS406" s="4">
        <v>13</v>
      </c>
      <c r="AT406" s="4">
        <v>5</v>
      </c>
      <c r="AU406" s="4">
        <v>3</v>
      </c>
      <c r="AV406" s="4">
        <v>9</v>
      </c>
      <c r="AW406" s="4">
        <v>59</v>
      </c>
      <c r="AX406" s="4">
        <v>22</v>
      </c>
      <c r="AY406" s="4">
        <v>1</v>
      </c>
      <c r="AZ406" s="4">
        <v>6</v>
      </c>
      <c r="BA406" s="4">
        <v>30</v>
      </c>
      <c r="BB406" s="4">
        <v>108</v>
      </c>
      <c r="BC406" s="4">
        <v>54</v>
      </c>
      <c r="BD406" s="4">
        <v>47</v>
      </c>
      <c r="BE406" s="4">
        <v>6</v>
      </c>
      <c r="BF406" s="4">
        <v>9</v>
      </c>
      <c r="BG406" s="4">
        <v>1</v>
      </c>
      <c r="BH406" s="4">
        <v>90</v>
      </c>
      <c r="BI406" s="4">
        <v>46</v>
      </c>
      <c r="BJ406" s="4">
        <v>16</v>
      </c>
      <c r="BK406" s="4">
        <v>206</v>
      </c>
    </row>
    <row r="407" spans="1:63" s="7" customFormat="1" ht="9.9" customHeight="1" x14ac:dyDescent="0.2">
      <c r="B407" s="11" t="s">
        <v>18</v>
      </c>
      <c r="C407" s="8">
        <f t="shared" ref="C407:AH407" si="132">C406/ 93477</f>
        <v>2.5674764915433742E-4</v>
      </c>
      <c r="D407" s="8">
        <f t="shared" si="132"/>
        <v>1.444205526493148E-3</v>
      </c>
      <c r="E407" s="8">
        <f t="shared" si="132"/>
        <v>1.3907164329193277E-4</v>
      </c>
      <c r="F407" s="8">
        <f t="shared" si="132"/>
        <v>0.27403532419739612</v>
      </c>
      <c r="G407" s="8">
        <f t="shared" si="132"/>
        <v>1.8721182750837105E-3</v>
      </c>
      <c r="H407" s="8">
        <f t="shared" si="132"/>
        <v>1.5725793510703169E-3</v>
      </c>
      <c r="I407" s="8">
        <f t="shared" si="132"/>
        <v>2.0325855558051714E-4</v>
      </c>
      <c r="J407" s="8">
        <f t="shared" si="132"/>
        <v>5.6698439188249518E-4</v>
      </c>
      <c r="K407" s="8">
        <f t="shared" si="132"/>
        <v>1.9256073686575308E-4</v>
      </c>
      <c r="L407" s="8">
        <f t="shared" si="132"/>
        <v>7.4884731003348412E-5</v>
      </c>
      <c r="M407" s="8">
        <f t="shared" si="132"/>
        <v>2.3321244798185652E-3</v>
      </c>
      <c r="N407" s="8">
        <f t="shared" si="132"/>
        <v>3.2660440536174673E-2</v>
      </c>
      <c r="O407" s="8">
        <f t="shared" si="132"/>
        <v>1.2730404270569231E-3</v>
      </c>
      <c r="P407" s="8">
        <f t="shared" si="132"/>
        <v>1.1767600586240465E-4</v>
      </c>
      <c r="Q407" s="8">
        <f t="shared" si="132"/>
        <v>3.6586540004493087E-2</v>
      </c>
      <c r="R407" s="8">
        <f t="shared" si="132"/>
        <v>9.3071022818447323E-4</v>
      </c>
      <c r="S407" s="8">
        <f t="shared" si="132"/>
        <v>1.251644789627395E-3</v>
      </c>
      <c r="T407" s="8">
        <f t="shared" si="132"/>
        <v>3.3163238015768587E-4</v>
      </c>
      <c r="U407" s="8">
        <f t="shared" si="132"/>
        <v>0.20094782673812808</v>
      </c>
      <c r="V407" s="8">
        <f t="shared" si="132"/>
        <v>4.1935449361875116E-3</v>
      </c>
      <c r="W407" s="8">
        <f t="shared" si="132"/>
        <v>5.6163548252511309E-3</v>
      </c>
      <c r="X407" s="8">
        <f t="shared" si="132"/>
        <v>1.375739486718658E-2</v>
      </c>
      <c r="Y407" s="8">
        <f t="shared" si="132"/>
        <v>7.5312643751938978E-3</v>
      </c>
      <c r="Z407" s="8">
        <f t="shared" si="132"/>
        <v>4.8033206029290624E-3</v>
      </c>
      <c r="AA407" s="8">
        <f t="shared" si="132"/>
        <v>3.3163238015768587E-4</v>
      </c>
      <c r="AB407" s="8">
        <f t="shared" si="132"/>
        <v>9.8869240561849439E-2</v>
      </c>
      <c r="AC407" s="8">
        <f t="shared" si="132"/>
        <v>4.8140184216438267E-4</v>
      </c>
      <c r="AD407" s="8">
        <f t="shared" si="132"/>
        <v>5.0600682520834002E-3</v>
      </c>
      <c r="AE407" s="8">
        <f t="shared" si="132"/>
        <v>8.2373204103683255E-4</v>
      </c>
      <c r="AF407" s="8">
        <f t="shared" si="132"/>
        <v>0.26023513805535053</v>
      </c>
      <c r="AG407" s="8">
        <f t="shared" si="132"/>
        <v>1.1660622399092826E-3</v>
      </c>
      <c r="AH407" s="8">
        <f t="shared" si="132"/>
        <v>9.9489714047305746E-4</v>
      </c>
      <c r="AI407" s="8">
        <f t="shared" ref="AI407:BK407" si="133">AI406/ 93477</f>
        <v>5.2526289889491531E-3</v>
      </c>
      <c r="AJ407" s="8">
        <f t="shared" si="133"/>
        <v>1.7330466317917776E-3</v>
      </c>
      <c r="AK407" s="8">
        <f t="shared" si="133"/>
        <v>9.8740866737272275E-3</v>
      </c>
      <c r="AL407" s="8">
        <f t="shared" si="133"/>
        <v>2.4604983043957336E-3</v>
      </c>
      <c r="AM407" s="8">
        <f t="shared" si="133"/>
        <v>7.8094076617777632E-4</v>
      </c>
      <c r="AN407" s="8">
        <f t="shared" si="133"/>
        <v>6.8786974335932902E-3</v>
      </c>
      <c r="AO407" s="8">
        <f t="shared" si="133"/>
        <v>4.0651711116103427E-4</v>
      </c>
      <c r="AP407" s="8">
        <f t="shared" si="133"/>
        <v>6.6326476031537175E-4</v>
      </c>
      <c r="AQ407" s="8">
        <f t="shared" si="133"/>
        <v>4.0651711116103427E-4</v>
      </c>
      <c r="AR407" s="8">
        <f t="shared" si="133"/>
        <v>4.0651711116103427E-4</v>
      </c>
      <c r="AS407" s="8">
        <f t="shared" si="133"/>
        <v>1.3907164329193277E-4</v>
      </c>
      <c r="AT407" s="8">
        <f t="shared" si="133"/>
        <v>5.3489093573820298E-5</v>
      </c>
      <c r="AU407" s="8">
        <f t="shared" si="133"/>
        <v>3.2093456144292178E-5</v>
      </c>
      <c r="AV407" s="8">
        <f t="shared" si="133"/>
        <v>9.628036843287654E-5</v>
      </c>
      <c r="AW407" s="8">
        <f t="shared" si="133"/>
        <v>6.3117130417107952E-4</v>
      </c>
      <c r="AX407" s="8">
        <f t="shared" si="133"/>
        <v>2.3535201172480931E-4</v>
      </c>
      <c r="AY407" s="8">
        <f t="shared" si="133"/>
        <v>1.069781871476406E-5</v>
      </c>
      <c r="AZ407" s="8">
        <f t="shared" si="133"/>
        <v>6.4186912288584355E-5</v>
      </c>
      <c r="BA407" s="8">
        <f t="shared" si="133"/>
        <v>3.2093456144292176E-4</v>
      </c>
      <c r="BB407" s="8">
        <f t="shared" si="133"/>
        <v>1.1553644211945184E-3</v>
      </c>
      <c r="BC407" s="8">
        <f t="shared" si="133"/>
        <v>5.7768221059725918E-4</v>
      </c>
      <c r="BD407" s="8">
        <f t="shared" si="133"/>
        <v>5.0279747959391084E-4</v>
      </c>
      <c r="BE407" s="8">
        <f t="shared" si="133"/>
        <v>6.4186912288584355E-5</v>
      </c>
      <c r="BF407" s="8">
        <f t="shared" si="133"/>
        <v>9.628036843287654E-5</v>
      </c>
      <c r="BG407" s="8">
        <f t="shared" si="133"/>
        <v>1.069781871476406E-5</v>
      </c>
      <c r="BH407" s="8">
        <f t="shared" si="133"/>
        <v>9.6280368432876534E-4</v>
      </c>
      <c r="BI407" s="8">
        <f t="shared" si="133"/>
        <v>4.9209966087914673E-4</v>
      </c>
      <c r="BJ407" s="8">
        <f t="shared" si="133"/>
        <v>1.7116509943622497E-4</v>
      </c>
      <c r="BK407" s="8">
        <f t="shared" si="133"/>
        <v>2.2037506552413963E-3</v>
      </c>
    </row>
    <row r="408" spans="1:63" s="1" customFormat="1" ht="5.0999999999999996" customHeight="1" x14ac:dyDescent="0.2">
      <c r="B408" s="12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 s="1" customFormat="1" ht="9.9" customHeight="1" x14ac:dyDescent="0.2">
      <c r="A409" s="3" t="s">
        <v>131</v>
      </c>
      <c r="B409" s="12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 s="1" customFormat="1" ht="9.9" customHeight="1" x14ac:dyDescent="0.2">
      <c r="B410" s="10" t="s">
        <v>122</v>
      </c>
      <c r="C410" s="4">
        <v>17</v>
      </c>
      <c r="D410" s="4">
        <v>33</v>
      </c>
      <c r="E410" s="4">
        <v>27</v>
      </c>
      <c r="F410" s="4">
        <v>27283</v>
      </c>
      <c r="G410" s="4">
        <v>148</v>
      </c>
      <c r="H410" s="4">
        <v>162</v>
      </c>
      <c r="I410" s="4">
        <v>16</v>
      </c>
      <c r="J410" s="4">
        <v>19</v>
      </c>
      <c r="K410" s="4">
        <v>19</v>
      </c>
      <c r="L410" s="4">
        <v>6</v>
      </c>
      <c r="M410" s="4">
        <v>94</v>
      </c>
      <c r="N410" s="4">
        <v>1695</v>
      </c>
      <c r="O410" s="4">
        <v>116</v>
      </c>
      <c r="P410" s="4">
        <v>18</v>
      </c>
      <c r="Q410" s="4">
        <v>2984</v>
      </c>
      <c r="R410" s="4">
        <v>32</v>
      </c>
      <c r="S410" s="4">
        <v>33</v>
      </c>
      <c r="T410" s="4">
        <v>12</v>
      </c>
      <c r="U410" s="4">
        <v>14570</v>
      </c>
      <c r="V410" s="4">
        <v>213</v>
      </c>
      <c r="W410" s="4">
        <v>346</v>
      </c>
      <c r="X410" s="4">
        <v>1430</v>
      </c>
      <c r="Y410" s="4">
        <v>254</v>
      </c>
      <c r="Z410" s="4">
        <v>251</v>
      </c>
      <c r="AA410" s="4">
        <v>11</v>
      </c>
      <c r="AB410" s="4">
        <v>6766</v>
      </c>
      <c r="AC410" s="4">
        <v>39</v>
      </c>
      <c r="AD410" s="4">
        <v>224</v>
      </c>
      <c r="AE410" s="4">
        <v>64</v>
      </c>
      <c r="AF410" s="4">
        <v>14693</v>
      </c>
      <c r="AG410" s="4">
        <v>59</v>
      </c>
      <c r="AH410" s="4">
        <v>45</v>
      </c>
      <c r="AI410" s="4">
        <v>221</v>
      </c>
      <c r="AJ410" s="4">
        <v>95</v>
      </c>
      <c r="AK410" s="4">
        <v>55</v>
      </c>
      <c r="AL410" s="4">
        <v>291</v>
      </c>
      <c r="AM410" s="4">
        <v>61</v>
      </c>
      <c r="AN410" s="4">
        <v>698</v>
      </c>
      <c r="AO410" s="4">
        <v>25</v>
      </c>
      <c r="AP410" s="4">
        <v>72</v>
      </c>
      <c r="AQ410" s="4">
        <v>36</v>
      </c>
      <c r="AR410" s="4">
        <v>31</v>
      </c>
      <c r="AS410" s="4">
        <v>3</v>
      </c>
      <c r="AT410" s="4">
        <v>3</v>
      </c>
      <c r="AU410" s="4">
        <v>6</v>
      </c>
      <c r="AV410" s="4">
        <v>4</v>
      </c>
      <c r="AW410" s="4">
        <v>37</v>
      </c>
      <c r="AX410" s="4">
        <v>19</v>
      </c>
      <c r="AY410" s="4">
        <v>6</v>
      </c>
      <c r="AZ410" s="4">
        <v>3</v>
      </c>
      <c r="BA410" s="4">
        <v>24</v>
      </c>
      <c r="BB410" s="4">
        <v>72</v>
      </c>
      <c r="BC410" s="4">
        <v>34</v>
      </c>
      <c r="BD410" s="4">
        <v>35</v>
      </c>
      <c r="BE410" s="4">
        <v>8</v>
      </c>
      <c r="BF410" s="4">
        <v>6</v>
      </c>
      <c r="BG410" s="4">
        <v>4</v>
      </c>
      <c r="BH410" s="4">
        <v>47</v>
      </c>
      <c r="BI410" s="4">
        <v>43</v>
      </c>
      <c r="BJ410" s="4">
        <v>9</v>
      </c>
      <c r="BK410" s="4">
        <v>77</v>
      </c>
    </row>
    <row r="411" spans="1:63" s="1" customFormat="1" ht="9.9" customHeight="1" x14ac:dyDescent="0.2">
      <c r="A411" s="6" t="s">
        <v>17</v>
      </c>
      <c r="B411" s="10"/>
      <c r="C411" s="4">
        <v>17</v>
      </c>
      <c r="D411" s="4">
        <v>33</v>
      </c>
      <c r="E411" s="4">
        <v>27</v>
      </c>
      <c r="F411" s="4">
        <v>27283</v>
      </c>
      <c r="G411" s="4">
        <v>148</v>
      </c>
      <c r="H411" s="4">
        <v>162</v>
      </c>
      <c r="I411" s="4">
        <v>16</v>
      </c>
      <c r="J411" s="4">
        <v>19</v>
      </c>
      <c r="K411" s="4">
        <v>19</v>
      </c>
      <c r="L411" s="4">
        <v>6</v>
      </c>
      <c r="M411" s="4">
        <v>94</v>
      </c>
      <c r="N411" s="4">
        <v>1695</v>
      </c>
      <c r="O411" s="4">
        <v>116</v>
      </c>
      <c r="P411" s="4">
        <v>18</v>
      </c>
      <c r="Q411" s="4">
        <v>2984</v>
      </c>
      <c r="R411" s="4">
        <v>32</v>
      </c>
      <c r="S411" s="4">
        <v>33</v>
      </c>
      <c r="T411" s="4">
        <v>12</v>
      </c>
      <c r="U411" s="4">
        <v>14570</v>
      </c>
      <c r="V411" s="4">
        <v>213</v>
      </c>
      <c r="W411" s="4">
        <v>346</v>
      </c>
      <c r="X411" s="4">
        <v>1430</v>
      </c>
      <c r="Y411" s="4">
        <v>254</v>
      </c>
      <c r="Z411" s="4">
        <v>251</v>
      </c>
      <c r="AA411" s="4">
        <v>11</v>
      </c>
      <c r="AB411" s="4">
        <v>6766</v>
      </c>
      <c r="AC411" s="4">
        <v>39</v>
      </c>
      <c r="AD411" s="4">
        <v>224</v>
      </c>
      <c r="AE411" s="4">
        <v>64</v>
      </c>
      <c r="AF411" s="4">
        <v>14693</v>
      </c>
      <c r="AG411" s="4">
        <v>59</v>
      </c>
      <c r="AH411" s="4">
        <v>45</v>
      </c>
      <c r="AI411" s="4">
        <v>221</v>
      </c>
      <c r="AJ411" s="4">
        <v>95</v>
      </c>
      <c r="AK411" s="4">
        <v>55</v>
      </c>
      <c r="AL411" s="4">
        <v>291</v>
      </c>
      <c r="AM411" s="4">
        <v>61</v>
      </c>
      <c r="AN411" s="4">
        <v>698</v>
      </c>
      <c r="AO411" s="4">
        <v>25</v>
      </c>
      <c r="AP411" s="4">
        <v>72</v>
      </c>
      <c r="AQ411" s="4">
        <v>36</v>
      </c>
      <c r="AR411" s="4">
        <v>31</v>
      </c>
      <c r="AS411" s="4">
        <v>3</v>
      </c>
      <c r="AT411" s="4">
        <v>3</v>
      </c>
      <c r="AU411" s="4">
        <v>6</v>
      </c>
      <c r="AV411" s="4">
        <v>4</v>
      </c>
      <c r="AW411" s="4">
        <v>37</v>
      </c>
      <c r="AX411" s="4">
        <v>19</v>
      </c>
      <c r="AY411" s="4">
        <v>6</v>
      </c>
      <c r="AZ411" s="4">
        <v>3</v>
      </c>
      <c r="BA411" s="4">
        <v>24</v>
      </c>
      <c r="BB411" s="4">
        <v>72</v>
      </c>
      <c r="BC411" s="4">
        <v>34</v>
      </c>
      <c r="BD411" s="4">
        <v>35</v>
      </c>
      <c r="BE411" s="4">
        <v>8</v>
      </c>
      <c r="BF411" s="4">
        <v>6</v>
      </c>
      <c r="BG411" s="4">
        <v>4</v>
      </c>
      <c r="BH411" s="4">
        <v>47</v>
      </c>
      <c r="BI411" s="4">
        <v>43</v>
      </c>
      <c r="BJ411" s="4">
        <v>9</v>
      </c>
      <c r="BK411" s="4">
        <v>77</v>
      </c>
    </row>
    <row r="412" spans="1:63" s="7" customFormat="1" ht="9.9" customHeight="1" x14ac:dyDescent="0.2">
      <c r="B412" s="11" t="s">
        <v>18</v>
      </c>
      <c r="C412" s="8">
        <f t="shared" ref="C412:AH412" si="134">C411/ 74306</f>
        <v>2.2878367830323257E-4</v>
      </c>
      <c r="D412" s="8">
        <f t="shared" si="134"/>
        <v>4.4410949317686327E-4</v>
      </c>
      <c r="E412" s="8">
        <f t="shared" si="134"/>
        <v>3.6336231259925176E-4</v>
      </c>
      <c r="F412" s="8">
        <f t="shared" si="134"/>
        <v>0.36717088794982911</v>
      </c>
      <c r="G412" s="8">
        <f t="shared" si="134"/>
        <v>1.9917637875810838E-3</v>
      </c>
      <c r="H412" s="8">
        <f t="shared" si="134"/>
        <v>2.1801738755955103E-3</v>
      </c>
      <c r="I412" s="8">
        <f t="shared" si="134"/>
        <v>2.1532581487363067E-4</v>
      </c>
      <c r="J412" s="8">
        <f t="shared" si="134"/>
        <v>2.5569940516243639E-4</v>
      </c>
      <c r="K412" s="8">
        <f t="shared" si="134"/>
        <v>2.5569940516243639E-4</v>
      </c>
      <c r="L412" s="8">
        <f t="shared" si="134"/>
        <v>8.0747180577611503E-5</v>
      </c>
      <c r="M412" s="8">
        <f t="shared" si="134"/>
        <v>1.2650391623825802E-3</v>
      </c>
      <c r="N412" s="8">
        <f t="shared" si="134"/>
        <v>2.2811078513175247E-2</v>
      </c>
      <c r="O412" s="8">
        <f t="shared" si="134"/>
        <v>1.5611121578338223E-3</v>
      </c>
      <c r="P412" s="8">
        <f t="shared" si="134"/>
        <v>2.4224154173283451E-4</v>
      </c>
      <c r="Q412" s="8">
        <f t="shared" si="134"/>
        <v>4.0158264473932122E-2</v>
      </c>
      <c r="R412" s="8">
        <f t="shared" si="134"/>
        <v>4.3065162974726133E-4</v>
      </c>
      <c r="S412" s="8">
        <f t="shared" si="134"/>
        <v>4.4410949317686327E-4</v>
      </c>
      <c r="T412" s="8">
        <f t="shared" si="134"/>
        <v>1.6149436115522301E-4</v>
      </c>
      <c r="U412" s="8">
        <f t="shared" si="134"/>
        <v>0.19608107016929993</v>
      </c>
      <c r="V412" s="8">
        <f t="shared" si="134"/>
        <v>2.8665249105052082E-3</v>
      </c>
      <c r="W412" s="8">
        <f t="shared" si="134"/>
        <v>4.6564207466422633E-3</v>
      </c>
      <c r="X412" s="8">
        <f t="shared" si="134"/>
        <v>1.9244744704330741E-2</v>
      </c>
      <c r="Y412" s="8">
        <f t="shared" si="134"/>
        <v>3.4182973111188866E-3</v>
      </c>
      <c r="Z412" s="8">
        <f t="shared" si="134"/>
        <v>3.3779237208300811E-3</v>
      </c>
      <c r="AA412" s="8">
        <f t="shared" si="134"/>
        <v>1.4803649772562107E-4</v>
      </c>
      <c r="AB412" s="8">
        <f t="shared" si="134"/>
        <v>9.105590396468656E-2</v>
      </c>
      <c r="AC412" s="8">
        <f t="shared" si="134"/>
        <v>5.2485667375447471E-4</v>
      </c>
      <c r="AD412" s="8">
        <f t="shared" si="134"/>
        <v>3.0145614082308292E-3</v>
      </c>
      <c r="AE412" s="8">
        <f t="shared" si="134"/>
        <v>8.6130325949452266E-4</v>
      </c>
      <c r="AF412" s="8">
        <f t="shared" si="134"/>
        <v>0.19773638737114096</v>
      </c>
      <c r="AG412" s="8">
        <f t="shared" si="134"/>
        <v>7.9401394234651309E-4</v>
      </c>
      <c r="AH412" s="8">
        <f t="shared" si="134"/>
        <v>6.0560385433208622E-4</v>
      </c>
      <c r="AI412" s="8">
        <f t="shared" ref="AI412:BK412" si="135">AI411/ 74306</f>
        <v>2.9741878179420237E-3</v>
      </c>
      <c r="AJ412" s="8">
        <f t="shared" si="135"/>
        <v>1.278497025812182E-3</v>
      </c>
      <c r="AK412" s="8">
        <f t="shared" si="135"/>
        <v>7.4018248862810535E-4</v>
      </c>
      <c r="AL412" s="8">
        <f t="shared" si="135"/>
        <v>3.9162382580141576E-3</v>
      </c>
      <c r="AM412" s="8">
        <f t="shared" si="135"/>
        <v>8.2092966920571686E-4</v>
      </c>
      <c r="AN412" s="8">
        <f t="shared" si="135"/>
        <v>9.3935886738621376E-3</v>
      </c>
      <c r="AO412" s="8">
        <f t="shared" si="135"/>
        <v>3.3644658574004789E-4</v>
      </c>
      <c r="AP412" s="8">
        <f t="shared" si="135"/>
        <v>9.6896616693133803E-4</v>
      </c>
      <c r="AQ412" s="8">
        <f t="shared" si="135"/>
        <v>4.8448308346566902E-4</v>
      </c>
      <c r="AR412" s="8">
        <f t="shared" si="135"/>
        <v>4.171937663176594E-4</v>
      </c>
      <c r="AS412" s="8">
        <f t="shared" si="135"/>
        <v>4.0373590288805751E-5</v>
      </c>
      <c r="AT412" s="8">
        <f t="shared" si="135"/>
        <v>4.0373590288805751E-5</v>
      </c>
      <c r="AU412" s="8">
        <f t="shared" si="135"/>
        <v>8.0747180577611503E-5</v>
      </c>
      <c r="AV412" s="8">
        <f t="shared" si="135"/>
        <v>5.3831453718407666E-5</v>
      </c>
      <c r="AW412" s="8">
        <f t="shared" si="135"/>
        <v>4.9794094689527095E-4</v>
      </c>
      <c r="AX412" s="8">
        <f t="shared" si="135"/>
        <v>2.5569940516243639E-4</v>
      </c>
      <c r="AY412" s="8">
        <f t="shared" si="135"/>
        <v>8.0747180577611503E-5</v>
      </c>
      <c r="AZ412" s="8">
        <f t="shared" si="135"/>
        <v>4.0373590288805751E-5</v>
      </c>
      <c r="BA412" s="8">
        <f t="shared" si="135"/>
        <v>3.2298872231044601E-4</v>
      </c>
      <c r="BB412" s="8">
        <f t="shared" si="135"/>
        <v>9.6896616693133803E-4</v>
      </c>
      <c r="BC412" s="8">
        <f t="shared" si="135"/>
        <v>4.5756735660646515E-4</v>
      </c>
      <c r="BD412" s="8">
        <f t="shared" si="135"/>
        <v>4.7102522003606708E-4</v>
      </c>
      <c r="BE412" s="8">
        <f t="shared" si="135"/>
        <v>1.0766290743681533E-4</v>
      </c>
      <c r="BF412" s="8">
        <f t="shared" si="135"/>
        <v>8.0747180577611503E-5</v>
      </c>
      <c r="BG412" s="8">
        <f t="shared" si="135"/>
        <v>5.3831453718407666E-5</v>
      </c>
      <c r="BH412" s="8">
        <f t="shared" si="135"/>
        <v>6.3251958119129009E-4</v>
      </c>
      <c r="BI412" s="8">
        <f t="shared" si="135"/>
        <v>5.7868812747288246E-4</v>
      </c>
      <c r="BJ412" s="8">
        <f t="shared" si="135"/>
        <v>1.2112077086641725E-4</v>
      </c>
      <c r="BK412" s="8">
        <f t="shared" si="135"/>
        <v>1.0362554840793476E-3</v>
      </c>
    </row>
    <row r="413" spans="1:63" s="1" customFormat="1" ht="5.0999999999999996" customHeight="1" x14ac:dyDescent="0.2">
      <c r="B413" s="12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 s="1" customFormat="1" ht="9.9" customHeight="1" x14ac:dyDescent="0.2">
      <c r="A414" s="3" t="s">
        <v>132</v>
      </c>
      <c r="B414" s="12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 s="1" customFormat="1" ht="9.9" customHeight="1" x14ac:dyDescent="0.2">
      <c r="B415" s="10" t="s">
        <v>91</v>
      </c>
      <c r="C415" s="4">
        <v>32</v>
      </c>
      <c r="D415" s="4">
        <v>35</v>
      </c>
      <c r="E415" s="4">
        <v>14</v>
      </c>
      <c r="F415" s="4">
        <v>36744</v>
      </c>
      <c r="G415" s="4">
        <v>193</v>
      </c>
      <c r="H415" s="4">
        <v>282</v>
      </c>
      <c r="I415" s="4">
        <v>16</v>
      </c>
      <c r="J415" s="4">
        <v>54</v>
      </c>
      <c r="K415" s="4">
        <v>13</v>
      </c>
      <c r="L415" s="4">
        <v>7</v>
      </c>
      <c r="M415" s="4">
        <v>249</v>
      </c>
      <c r="N415" s="4">
        <v>5405</v>
      </c>
      <c r="O415" s="4">
        <v>139</v>
      </c>
      <c r="P415" s="4">
        <v>13</v>
      </c>
      <c r="Q415" s="4">
        <v>4667</v>
      </c>
      <c r="R415" s="4">
        <v>84</v>
      </c>
      <c r="S415" s="4">
        <v>33</v>
      </c>
      <c r="T415" s="4">
        <v>22</v>
      </c>
      <c r="U415" s="4">
        <v>27730</v>
      </c>
      <c r="V415" s="4">
        <v>275</v>
      </c>
      <c r="W415" s="4">
        <v>893</v>
      </c>
      <c r="X415" s="4">
        <v>1367</v>
      </c>
      <c r="Y415" s="4">
        <v>834</v>
      </c>
      <c r="Z415" s="4">
        <v>45</v>
      </c>
      <c r="AA415" s="4">
        <v>14</v>
      </c>
      <c r="AB415" s="4">
        <v>6909</v>
      </c>
      <c r="AC415" s="4">
        <v>43</v>
      </c>
      <c r="AD415" s="4">
        <v>260</v>
      </c>
      <c r="AE415" s="4">
        <v>40</v>
      </c>
      <c r="AF415" s="4">
        <v>20123</v>
      </c>
      <c r="AG415" s="4">
        <v>158</v>
      </c>
      <c r="AH415" s="4">
        <v>48</v>
      </c>
      <c r="AI415" s="4">
        <v>170</v>
      </c>
      <c r="AJ415" s="4">
        <v>76</v>
      </c>
      <c r="AK415" s="4">
        <v>49</v>
      </c>
      <c r="AL415" s="4">
        <v>622</v>
      </c>
      <c r="AM415" s="4">
        <v>70</v>
      </c>
      <c r="AN415" s="4">
        <v>912</v>
      </c>
      <c r="AO415" s="4">
        <v>29</v>
      </c>
      <c r="AP415" s="4">
        <v>56</v>
      </c>
      <c r="AQ415" s="4">
        <v>44</v>
      </c>
      <c r="AR415" s="4">
        <v>35</v>
      </c>
      <c r="AS415" s="4">
        <v>3</v>
      </c>
      <c r="AT415" s="4">
        <v>4</v>
      </c>
      <c r="AU415" s="4">
        <v>6</v>
      </c>
      <c r="AV415" s="4">
        <v>9</v>
      </c>
      <c r="AW415" s="4">
        <v>38</v>
      </c>
      <c r="AX415" s="4">
        <v>24</v>
      </c>
      <c r="AY415" s="4">
        <v>9</v>
      </c>
      <c r="AZ415" s="4">
        <v>8</v>
      </c>
      <c r="BA415" s="4">
        <v>85</v>
      </c>
      <c r="BB415" s="4">
        <v>344</v>
      </c>
      <c r="BC415" s="4">
        <v>79</v>
      </c>
      <c r="BD415" s="4">
        <v>76</v>
      </c>
      <c r="BE415" s="4">
        <v>8</v>
      </c>
      <c r="BF415" s="4">
        <v>6</v>
      </c>
      <c r="BG415" s="4">
        <v>10</v>
      </c>
      <c r="BH415" s="4">
        <v>66</v>
      </c>
      <c r="BI415" s="4">
        <v>39</v>
      </c>
      <c r="BJ415" s="4">
        <v>22</v>
      </c>
      <c r="BK415" s="4">
        <v>188</v>
      </c>
    </row>
    <row r="416" spans="1:63" s="1" customFormat="1" ht="9.9" customHeight="1" x14ac:dyDescent="0.2">
      <c r="A416" s="6" t="s">
        <v>17</v>
      </c>
      <c r="B416" s="10"/>
      <c r="C416" s="4">
        <v>32</v>
      </c>
      <c r="D416" s="4">
        <v>35</v>
      </c>
      <c r="E416" s="4">
        <v>14</v>
      </c>
      <c r="F416" s="4">
        <v>36744</v>
      </c>
      <c r="G416" s="4">
        <v>193</v>
      </c>
      <c r="H416" s="4">
        <v>282</v>
      </c>
      <c r="I416" s="4">
        <v>16</v>
      </c>
      <c r="J416" s="4">
        <v>54</v>
      </c>
      <c r="K416" s="4">
        <v>13</v>
      </c>
      <c r="L416" s="4">
        <v>7</v>
      </c>
      <c r="M416" s="4">
        <v>249</v>
      </c>
      <c r="N416" s="4">
        <v>5405</v>
      </c>
      <c r="O416" s="4">
        <v>139</v>
      </c>
      <c r="P416" s="4">
        <v>13</v>
      </c>
      <c r="Q416" s="4">
        <v>4667</v>
      </c>
      <c r="R416" s="4">
        <v>84</v>
      </c>
      <c r="S416" s="4">
        <v>33</v>
      </c>
      <c r="T416" s="4">
        <v>22</v>
      </c>
      <c r="U416" s="4">
        <v>27730</v>
      </c>
      <c r="V416" s="4">
        <v>275</v>
      </c>
      <c r="W416" s="4">
        <v>893</v>
      </c>
      <c r="X416" s="4">
        <v>1367</v>
      </c>
      <c r="Y416" s="4">
        <v>834</v>
      </c>
      <c r="Z416" s="4">
        <v>45</v>
      </c>
      <c r="AA416" s="4">
        <v>14</v>
      </c>
      <c r="AB416" s="4">
        <v>6909</v>
      </c>
      <c r="AC416" s="4">
        <v>43</v>
      </c>
      <c r="AD416" s="4">
        <v>260</v>
      </c>
      <c r="AE416" s="4">
        <v>40</v>
      </c>
      <c r="AF416" s="4">
        <v>20123</v>
      </c>
      <c r="AG416" s="4">
        <v>158</v>
      </c>
      <c r="AH416" s="4">
        <v>48</v>
      </c>
      <c r="AI416" s="4">
        <v>170</v>
      </c>
      <c r="AJ416" s="4">
        <v>76</v>
      </c>
      <c r="AK416" s="4">
        <v>49</v>
      </c>
      <c r="AL416" s="4">
        <v>622</v>
      </c>
      <c r="AM416" s="4">
        <v>70</v>
      </c>
      <c r="AN416" s="4">
        <v>912</v>
      </c>
      <c r="AO416" s="4">
        <v>29</v>
      </c>
      <c r="AP416" s="4">
        <v>56</v>
      </c>
      <c r="AQ416" s="4">
        <v>44</v>
      </c>
      <c r="AR416" s="4">
        <v>35</v>
      </c>
      <c r="AS416" s="4">
        <v>3</v>
      </c>
      <c r="AT416" s="4">
        <v>4</v>
      </c>
      <c r="AU416" s="4">
        <v>6</v>
      </c>
      <c r="AV416" s="4">
        <v>9</v>
      </c>
      <c r="AW416" s="4">
        <v>38</v>
      </c>
      <c r="AX416" s="4">
        <v>24</v>
      </c>
      <c r="AY416" s="4">
        <v>9</v>
      </c>
      <c r="AZ416" s="4">
        <v>8</v>
      </c>
      <c r="BA416" s="4">
        <v>85</v>
      </c>
      <c r="BB416" s="4">
        <v>344</v>
      </c>
      <c r="BC416" s="4">
        <v>79</v>
      </c>
      <c r="BD416" s="4">
        <v>76</v>
      </c>
      <c r="BE416" s="4">
        <v>8</v>
      </c>
      <c r="BF416" s="4">
        <v>6</v>
      </c>
      <c r="BG416" s="4">
        <v>10</v>
      </c>
      <c r="BH416" s="4">
        <v>66</v>
      </c>
      <c r="BI416" s="4">
        <v>39</v>
      </c>
      <c r="BJ416" s="4">
        <v>22</v>
      </c>
      <c r="BK416" s="4">
        <v>188</v>
      </c>
    </row>
    <row r="417" spans="1:63" s="7" customFormat="1" ht="9.9" customHeight="1" x14ac:dyDescent="0.2">
      <c r="B417" s="11" t="s">
        <v>18</v>
      </c>
      <c r="C417" s="8">
        <f t="shared" ref="C417:AH417" si="136">C416/ 109828</f>
        <v>2.9136467931674984E-4</v>
      </c>
      <c r="D417" s="8">
        <f t="shared" si="136"/>
        <v>3.1868011800269513E-4</v>
      </c>
      <c r="E417" s="8">
        <f t="shared" si="136"/>
        <v>1.2747204720107804E-4</v>
      </c>
      <c r="F417" s="8">
        <f t="shared" si="136"/>
        <v>0.33455949302545801</v>
      </c>
      <c r="G417" s="8">
        <f t="shared" si="136"/>
        <v>1.7572932221291474E-3</v>
      </c>
      <c r="H417" s="8">
        <f t="shared" si="136"/>
        <v>2.567651236478858E-3</v>
      </c>
      <c r="I417" s="8">
        <f t="shared" si="136"/>
        <v>1.4568233965837492E-4</v>
      </c>
      <c r="J417" s="8">
        <f t="shared" si="136"/>
        <v>4.9167789634701532E-4</v>
      </c>
      <c r="K417" s="8">
        <f t="shared" si="136"/>
        <v>1.1836690097242962E-4</v>
      </c>
      <c r="L417" s="8">
        <f t="shared" si="136"/>
        <v>6.3736023600539018E-5</v>
      </c>
      <c r="M417" s="8">
        <f t="shared" si="136"/>
        <v>2.2671814109334596E-3</v>
      </c>
      <c r="N417" s="8">
        <f t="shared" si="136"/>
        <v>4.9213315365844779E-2</v>
      </c>
      <c r="O417" s="8">
        <f t="shared" si="136"/>
        <v>1.2656153257821321E-3</v>
      </c>
      <c r="P417" s="8">
        <f t="shared" si="136"/>
        <v>1.1836690097242962E-4</v>
      </c>
      <c r="Q417" s="8">
        <f t="shared" si="136"/>
        <v>4.2493717449102235E-2</v>
      </c>
      <c r="R417" s="8">
        <f t="shared" si="136"/>
        <v>7.6483228320646827E-4</v>
      </c>
      <c r="S417" s="8">
        <f t="shared" si="136"/>
        <v>3.0046982554539825E-4</v>
      </c>
      <c r="T417" s="8">
        <f t="shared" si="136"/>
        <v>2.0031321703026551E-4</v>
      </c>
      <c r="U417" s="8">
        <f t="shared" si="136"/>
        <v>0.25248570492042099</v>
      </c>
      <c r="V417" s="8">
        <f t="shared" si="136"/>
        <v>2.5039152128783189E-3</v>
      </c>
      <c r="W417" s="8">
        <f t="shared" si="136"/>
        <v>8.1308955821830491E-3</v>
      </c>
      <c r="X417" s="8">
        <f t="shared" si="136"/>
        <v>1.2446734894562406E-2</v>
      </c>
      <c r="Y417" s="8">
        <f t="shared" si="136"/>
        <v>7.5936919546927923E-3</v>
      </c>
      <c r="Z417" s="8">
        <f t="shared" si="136"/>
        <v>4.0973158028917943E-4</v>
      </c>
      <c r="AA417" s="8">
        <f t="shared" si="136"/>
        <v>1.2747204720107804E-4</v>
      </c>
      <c r="AB417" s="8">
        <f t="shared" si="136"/>
        <v>6.2907455293732012E-2</v>
      </c>
      <c r="AC417" s="8">
        <f t="shared" si="136"/>
        <v>3.915212878318826E-4</v>
      </c>
      <c r="AD417" s="8">
        <f t="shared" si="136"/>
        <v>2.3673380194485926E-3</v>
      </c>
      <c r="AE417" s="8">
        <f t="shared" si="136"/>
        <v>3.6420584914593731E-4</v>
      </c>
      <c r="AF417" s="8">
        <f t="shared" si="136"/>
        <v>0.1832228575590924</v>
      </c>
      <c r="AG417" s="8">
        <f t="shared" si="136"/>
        <v>1.4386131041264523E-3</v>
      </c>
      <c r="AH417" s="8">
        <f t="shared" si="136"/>
        <v>4.3704701897512473E-4</v>
      </c>
      <c r="AI417" s="8">
        <f t="shared" ref="AI417:BK417" si="137">AI416/ 109828</f>
        <v>1.5478748588702335E-3</v>
      </c>
      <c r="AJ417" s="8">
        <f t="shared" si="137"/>
        <v>6.9199111337728085E-4</v>
      </c>
      <c r="AK417" s="8">
        <f t="shared" si="137"/>
        <v>4.4615216520377319E-4</v>
      </c>
      <c r="AL417" s="8">
        <f t="shared" si="137"/>
        <v>5.6634009542193249E-3</v>
      </c>
      <c r="AM417" s="8">
        <f t="shared" si="137"/>
        <v>6.3736023600539026E-4</v>
      </c>
      <c r="AN417" s="8">
        <f t="shared" si="137"/>
        <v>8.3038933605273698E-3</v>
      </c>
      <c r="AO417" s="8">
        <f t="shared" si="137"/>
        <v>2.6404924063080454E-4</v>
      </c>
      <c r="AP417" s="8">
        <f t="shared" si="137"/>
        <v>5.0988818880431214E-4</v>
      </c>
      <c r="AQ417" s="8">
        <f t="shared" si="137"/>
        <v>4.0062643406053102E-4</v>
      </c>
      <c r="AR417" s="8">
        <f t="shared" si="137"/>
        <v>3.1868011800269513E-4</v>
      </c>
      <c r="AS417" s="8">
        <f t="shared" si="137"/>
        <v>2.7315438685945295E-5</v>
      </c>
      <c r="AT417" s="8">
        <f t="shared" si="137"/>
        <v>3.6420584914593729E-5</v>
      </c>
      <c r="AU417" s="8">
        <f t="shared" si="137"/>
        <v>5.4630877371890591E-5</v>
      </c>
      <c r="AV417" s="8">
        <f t="shared" si="137"/>
        <v>8.1946316057835886E-5</v>
      </c>
      <c r="AW417" s="8">
        <f t="shared" si="137"/>
        <v>3.4599555668864043E-4</v>
      </c>
      <c r="AX417" s="8">
        <f t="shared" si="137"/>
        <v>2.1852350948756236E-4</v>
      </c>
      <c r="AY417" s="8">
        <f t="shared" si="137"/>
        <v>8.1946316057835886E-5</v>
      </c>
      <c r="AZ417" s="8">
        <f t="shared" si="137"/>
        <v>7.2841169829187459E-5</v>
      </c>
      <c r="BA417" s="8">
        <f t="shared" si="137"/>
        <v>7.7393742943511674E-4</v>
      </c>
      <c r="BB417" s="8">
        <f t="shared" si="137"/>
        <v>3.1321703026550608E-3</v>
      </c>
      <c r="BC417" s="8">
        <f t="shared" si="137"/>
        <v>7.1930655206322615E-4</v>
      </c>
      <c r="BD417" s="8">
        <f t="shared" si="137"/>
        <v>6.9199111337728085E-4</v>
      </c>
      <c r="BE417" s="8">
        <f t="shared" si="137"/>
        <v>7.2841169829187459E-5</v>
      </c>
      <c r="BF417" s="8">
        <f t="shared" si="137"/>
        <v>5.4630877371890591E-5</v>
      </c>
      <c r="BG417" s="8">
        <f t="shared" si="137"/>
        <v>9.1051462286484327E-5</v>
      </c>
      <c r="BH417" s="8">
        <f t="shared" si="137"/>
        <v>6.009396510907965E-4</v>
      </c>
      <c r="BI417" s="8">
        <f t="shared" si="137"/>
        <v>3.5510070291728884E-4</v>
      </c>
      <c r="BJ417" s="8">
        <f t="shared" si="137"/>
        <v>2.0031321703026551E-4</v>
      </c>
      <c r="BK417" s="8">
        <f t="shared" si="137"/>
        <v>1.7117674909859053E-3</v>
      </c>
    </row>
    <row r="418" spans="1:63" s="1" customFormat="1" ht="5.0999999999999996" customHeight="1" x14ac:dyDescent="0.2">
      <c r="B418" s="12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 s="1" customFormat="1" ht="9.9" customHeight="1" x14ac:dyDescent="0.2">
      <c r="A419" s="3" t="s">
        <v>133</v>
      </c>
      <c r="B419" s="12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 s="1" customFormat="1" ht="9.9" customHeight="1" x14ac:dyDescent="0.2">
      <c r="B420" s="10" t="s">
        <v>122</v>
      </c>
      <c r="C420" s="4">
        <v>21</v>
      </c>
      <c r="D420" s="4">
        <v>81</v>
      </c>
      <c r="E420" s="4">
        <v>16</v>
      </c>
      <c r="F420" s="4">
        <v>24119</v>
      </c>
      <c r="G420" s="4">
        <v>175</v>
      </c>
      <c r="H420" s="4">
        <v>131</v>
      </c>
      <c r="I420" s="4">
        <v>13</v>
      </c>
      <c r="J420" s="4">
        <v>58</v>
      </c>
      <c r="K420" s="4">
        <v>20</v>
      </c>
      <c r="L420" s="4">
        <v>11</v>
      </c>
      <c r="M420" s="4">
        <v>215</v>
      </c>
      <c r="N420" s="4">
        <v>3281</v>
      </c>
      <c r="O420" s="4">
        <v>136</v>
      </c>
      <c r="P420" s="4">
        <v>13</v>
      </c>
      <c r="Q420" s="4">
        <v>3256</v>
      </c>
      <c r="R420" s="4">
        <v>75</v>
      </c>
      <c r="S420" s="4">
        <v>77</v>
      </c>
      <c r="T420" s="4">
        <v>53</v>
      </c>
      <c r="U420" s="4">
        <v>17680</v>
      </c>
      <c r="V420" s="4">
        <v>553</v>
      </c>
      <c r="W420" s="4">
        <v>485</v>
      </c>
      <c r="X420" s="4">
        <v>936</v>
      </c>
      <c r="Y420" s="4">
        <v>565</v>
      </c>
      <c r="Z420" s="4">
        <v>58</v>
      </c>
      <c r="AA420" s="4">
        <v>42</v>
      </c>
      <c r="AB420" s="4">
        <v>10637</v>
      </c>
      <c r="AC420" s="4">
        <v>116</v>
      </c>
      <c r="AD420" s="4">
        <v>977</v>
      </c>
      <c r="AE420" s="4">
        <v>119</v>
      </c>
      <c r="AF420" s="4">
        <v>33636</v>
      </c>
      <c r="AG420" s="4">
        <v>400</v>
      </c>
      <c r="AH420" s="4">
        <v>190</v>
      </c>
      <c r="AI420" s="4">
        <v>1151</v>
      </c>
      <c r="AJ420" s="4">
        <v>233</v>
      </c>
      <c r="AK420" s="4">
        <v>82</v>
      </c>
      <c r="AL420" s="4">
        <v>163</v>
      </c>
      <c r="AM420" s="4">
        <v>86</v>
      </c>
      <c r="AN420" s="4">
        <v>577</v>
      </c>
      <c r="AO420" s="4">
        <v>37</v>
      </c>
      <c r="AP420" s="4">
        <v>66</v>
      </c>
      <c r="AQ420" s="4">
        <v>42</v>
      </c>
      <c r="AR420" s="4">
        <v>35</v>
      </c>
      <c r="AS420" s="4">
        <v>3</v>
      </c>
      <c r="AT420" s="4">
        <v>9</v>
      </c>
      <c r="AU420" s="4">
        <v>7</v>
      </c>
      <c r="AV420" s="4">
        <v>15</v>
      </c>
      <c r="AW420" s="4">
        <v>78</v>
      </c>
      <c r="AX420" s="4">
        <v>34</v>
      </c>
      <c r="AY420" s="4">
        <v>5</v>
      </c>
      <c r="AZ420" s="4">
        <v>13</v>
      </c>
      <c r="BA420" s="4">
        <v>30</v>
      </c>
      <c r="BB420" s="4">
        <v>171</v>
      </c>
      <c r="BC420" s="4">
        <v>64</v>
      </c>
      <c r="BD420" s="4">
        <v>42</v>
      </c>
      <c r="BE420" s="4">
        <v>9</v>
      </c>
      <c r="BF420" s="4">
        <v>6</v>
      </c>
      <c r="BG420" s="4">
        <v>3</v>
      </c>
      <c r="BH420" s="4">
        <v>52</v>
      </c>
      <c r="BI420" s="4">
        <v>64</v>
      </c>
      <c r="BJ420" s="4">
        <v>15</v>
      </c>
      <c r="BK420" s="4">
        <v>177</v>
      </c>
    </row>
    <row r="421" spans="1:63" s="1" customFormat="1" ht="9.9" customHeight="1" x14ac:dyDescent="0.2">
      <c r="A421" s="6" t="s">
        <v>17</v>
      </c>
      <c r="B421" s="10"/>
      <c r="C421" s="4">
        <v>21</v>
      </c>
      <c r="D421" s="4">
        <v>81</v>
      </c>
      <c r="E421" s="4">
        <v>16</v>
      </c>
      <c r="F421" s="4">
        <v>24119</v>
      </c>
      <c r="G421" s="4">
        <v>175</v>
      </c>
      <c r="H421" s="4">
        <v>131</v>
      </c>
      <c r="I421" s="4">
        <v>13</v>
      </c>
      <c r="J421" s="4">
        <v>58</v>
      </c>
      <c r="K421" s="4">
        <v>20</v>
      </c>
      <c r="L421" s="4">
        <v>11</v>
      </c>
      <c r="M421" s="4">
        <v>215</v>
      </c>
      <c r="N421" s="4">
        <v>3281</v>
      </c>
      <c r="O421" s="4">
        <v>136</v>
      </c>
      <c r="P421" s="4">
        <v>13</v>
      </c>
      <c r="Q421" s="4">
        <v>3256</v>
      </c>
      <c r="R421" s="4">
        <v>75</v>
      </c>
      <c r="S421" s="4">
        <v>77</v>
      </c>
      <c r="T421" s="4">
        <v>53</v>
      </c>
      <c r="U421" s="4">
        <v>17680</v>
      </c>
      <c r="V421" s="4">
        <v>553</v>
      </c>
      <c r="W421" s="4">
        <v>485</v>
      </c>
      <c r="X421" s="4">
        <v>936</v>
      </c>
      <c r="Y421" s="4">
        <v>565</v>
      </c>
      <c r="Z421" s="4">
        <v>58</v>
      </c>
      <c r="AA421" s="4">
        <v>42</v>
      </c>
      <c r="AB421" s="4">
        <v>10637</v>
      </c>
      <c r="AC421" s="4">
        <v>116</v>
      </c>
      <c r="AD421" s="4">
        <v>977</v>
      </c>
      <c r="AE421" s="4">
        <v>119</v>
      </c>
      <c r="AF421" s="4">
        <v>33636</v>
      </c>
      <c r="AG421" s="4">
        <v>400</v>
      </c>
      <c r="AH421" s="4">
        <v>190</v>
      </c>
      <c r="AI421" s="4">
        <v>1151</v>
      </c>
      <c r="AJ421" s="4">
        <v>233</v>
      </c>
      <c r="AK421" s="4">
        <v>82</v>
      </c>
      <c r="AL421" s="4">
        <v>163</v>
      </c>
      <c r="AM421" s="4">
        <v>86</v>
      </c>
      <c r="AN421" s="4">
        <v>577</v>
      </c>
      <c r="AO421" s="4">
        <v>37</v>
      </c>
      <c r="AP421" s="4">
        <v>66</v>
      </c>
      <c r="AQ421" s="4">
        <v>42</v>
      </c>
      <c r="AR421" s="4">
        <v>35</v>
      </c>
      <c r="AS421" s="4">
        <v>3</v>
      </c>
      <c r="AT421" s="4">
        <v>9</v>
      </c>
      <c r="AU421" s="4">
        <v>7</v>
      </c>
      <c r="AV421" s="4">
        <v>15</v>
      </c>
      <c r="AW421" s="4">
        <v>78</v>
      </c>
      <c r="AX421" s="4">
        <v>34</v>
      </c>
      <c r="AY421" s="4">
        <v>5</v>
      </c>
      <c r="AZ421" s="4">
        <v>13</v>
      </c>
      <c r="BA421" s="4">
        <v>30</v>
      </c>
      <c r="BB421" s="4">
        <v>171</v>
      </c>
      <c r="BC421" s="4">
        <v>64</v>
      </c>
      <c r="BD421" s="4">
        <v>42</v>
      </c>
      <c r="BE421" s="4">
        <v>9</v>
      </c>
      <c r="BF421" s="4">
        <v>6</v>
      </c>
      <c r="BG421" s="4">
        <v>3</v>
      </c>
      <c r="BH421" s="4">
        <v>52</v>
      </c>
      <c r="BI421" s="4">
        <v>64</v>
      </c>
      <c r="BJ421" s="4">
        <v>15</v>
      </c>
      <c r="BK421" s="4">
        <v>177</v>
      </c>
    </row>
    <row r="422" spans="1:63" s="7" customFormat="1" ht="9.9" customHeight="1" x14ac:dyDescent="0.2">
      <c r="B422" s="11" t="s">
        <v>18</v>
      </c>
      <c r="C422" s="8">
        <f t="shared" ref="C422:AH422" si="138">C421/ 101686</f>
        <v>2.0651810475385009E-4</v>
      </c>
      <c r="D422" s="8">
        <f t="shared" si="138"/>
        <v>7.9656983262199317E-4</v>
      </c>
      <c r="E422" s="8">
        <f t="shared" si="138"/>
        <v>1.5734712743150484E-4</v>
      </c>
      <c r="F422" s="8">
        <f t="shared" si="138"/>
        <v>0.23719096040752907</v>
      </c>
      <c r="G422" s="8">
        <f t="shared" si="138"/>
        <v>1.7209842062820841E-3</v>
      </c>
      <c r="H422" s="8">
        <f t="shared" si="138"/>
        <v>1.2882796058454459E-3</v>
      </c>
      <c r="I422" s="8">
        <f t="shared" si="138"/>
        <v>1.2784454103809768E-4</v>
      </c>
      <c r="J422" s="8">
        <f t="shared" si="138"/>
        <v>5.7038333693920499E-4</v>
      </c>
      <c r="K422" s="8">
        <f t="shared" si="138"/>
        <v>1.9668390928938103E-4</v>
      </c>
      <c r="L422" s="8">
        <f t="shared" si="138"/>
        <v>1.0817615010915957E-4</v>
      </c>
      <c r="M422" s="8">
        <f t="shared" si="138"/>
        <v>2.1143520248608459E-3</v>
      </c>
      <c r="N422" s="8">
        <f t="shared" si="138"/>
        <v>3.2265995318922956E-2</v>
      </c>
      <c r="O422" s="8">
        <f t="shared" si="138"/>
        <v>1.337450583167791E-3</v>
      </c>
      <c r="P422" s="8">
        <f t="shared" si="138"/>
        <v>1.2784454103809768E-4</v>
      </c>
      <c r="Q422" s="8">
        <f t="shared" si="138"/>
        <v>3.2020140432311231E-2</v>
      </c>
      <c r="R422" s="8">
        <f t="shared" si="138"/>
        <v>7.3756465983517891E-4</v>
      </c>
      <c r="S422" s="8">
        <f t="shared" si="138"/>
        <v>7.5723305076411704E-4</v>
      </c>
      <c r="T422" s="8">
        <f t="shared" si="138"/>
        <v>5.2121235961685979E-4</v>
      </c>
      <c r="U422" s="8">
        <f t="shared" si="138"/>
        <v>0.17386857581181284</v>
      </c>
      <c r="V422" s="8">
        <f t="shared" si="138"/>
        <v>5.4383100918513859E-3</v>
      </c>
      <c r="W422" s="8">
        <f t="shared" si="138"/>
        <v>4.7695848002674898E-3</v>
      </c>
      <c r="X422" s="8">
        <f t="shared" si="138"/>
        <v>9.2048069547430323E-3</v>
      </c>
      <c r="Y422" s="8">
        <f t="shared" si="138"/>
        <v>5.5563204374250146E-3</v>
      </c>
      <c r="Z422" s="8">
        <f t="shared" si="138"/>
        <v>5.7038333693920499E-4</v>
      </c>
      <c r="AA422" s="8">
        <f t="shared" si="138"/>
        <v>4.1303620950770018E-4</v>
      </c>
      <c r="AB422" s="8">
        <f t="shared" si="138"/>
        <v>0.10460633715555731</v>
      </c>
      <c r="AC422" s="8">
        <f t="shared" si="138"/>
        <v>1.14076667387841E-3</v>
      </c>
      <c r="AD422" s="8">
        <f t="shared" si="138"/>
        <v>9.6080089687862642E-3</v>
      </c>
      <c r="AE422" s="8">
        <f t="shared" si="138"/>
        <v>1.1702692602718172E-3</v>
      </c>
      <c r="AF422" s="8">
        <f t="shared" si="138"/>
        <v>0.33078299864288102</v>
      </c>
      <c r="AG422" s="8">
        <f t="shared" si="138"/>
        <v>3.9336781857876209E-3</v>
      </c>
      <c r="AH422" s="8">
        <f t="shared" si="138"/>
        <v>1.8684971382491198E-3</v>
      </c>
      <c r="AI422" s="8">
        <f t="shared" ref="AI422:BK422" si="139">AI421/ 101686</f>
        <v>1.1319158979603878E-2</v>
      </c>
      <c r="AJ422" s="8">
        <f t="shared" si="139"/>
        <v>2.291367543221289E-3</v>
      </c>
      <c r="AK422" s="8">
        <f t="shared" si="139"/>
        <v>8.0640402808646223E-4</v>
      </c>
      <c r="AL422" s="8">
        <f t="shared" si="139"/>
        <v>1.6029738607084554E-3</v>
      </c>
      <c r="AM422" s="8">
        <f t="shared" si="139"/>
        <v>8.4574080994433848E-4</v>
      </c>
      <c r="AN422" s="8">
        <f t="shared" si="139"/>
        <v>5.6743307829986425E-3</v>
      </c>
      <c r="AO422" s="8">
        <f t="shared" si="139"/>
        <v>3.6386523218535493E-4</v>
      </c>
      <c r="AP422" s="8">
        <f t="shared" si="139"/>
        <v>6.4905690065495737E-4</v>
      </c>
      <c r="AQ422" s="8">
        <f t="shared" si="139"/>
        <v>4.1303620950770018E-4</v>
      </c>
      <c r="AR422" s="8">
        <f t="shared" si="139"/>
        <v>3.4419684125641681E-4</v>
      </c>
      <c r="AS422" s="8">
        <f t="shared" si="139"/>
        <v>2.9502586393407156E-5</v>
      </c>
      <c r="AT422" s="8">
        <f t="shared" si="139"/>
        <v>8.8507759180221467E-5</v>
      </c>
      <c r="AU422" s="8">
        <f t="shared" si="139"/>
        <v>6.8839368251283358E-5</v>
      </c>
      <c r="AV422" s="8">
        <f t="shared" si="139"/>
        <v>1.4751293196703578E-4</v>
      </c>
      <c r="AW422" s="8">
        <f t="shared" si="139"/>
        <v>7.6706724622858599E-4</v>
      </c>
      <c r="AX422" s="8">
        <f t="shared" si="139"/>
        <v>3.3436264579194774E-4</v>
      </c>
      <c r="AY422" s="8">
        <f t="shared" si="139"/>
        <v>4.9170977322345257E-5</v>
      </c>
      <c r="AZ422" s="8">
        <f t="shared" si="139"/>
        <v>1.2784454103809768E-4</v>
      </c>
      <c r="BA422" s="8">
        <f t="shared" si="139"/>
        <v>2.9502586393407156E-4</v>
      </c>
      <c r="BB422" s="8">
        <f t="shared" si="139"/>
        <v>1.6816474244242079E-3</v>
      </c>
      <c r="BC422" s="8">
        <f t="shared" si="139"/>
        <v>6.2938850972601935E-4</v>
      </c>
      <c r="BD422" s="8">
        <f t="shared" si="139"/>
        <v>4.1303620950770018E-4</v>
      </c>
      <c r="BE422" s="8">
        <f t="shared" si="139"/>
        <v>8.8507759180221467E-5</v>
      </c>
      <c r="BF422" s="8">
        <f t="shared" si="139"/>
        <v>5.9005172786814311E-5</v>
      </c>
      <c r="BG422" s="8">
        <f t="shared" si="139"/>
        <v>2.9502586393407156E-5</v>
      </c>
      <c r="BH422" s="8">
        <f t="shared" si="139"/>
        <v>5.1137816415239073E-4</v>
      </c>
      <c r="BI422" s="8">
        <f t="shared" si="139"/>
        <v>6.2938850972601935E-4</v>
      </c>
      <c r="BJ422" s="8">
        <f t="shared" si="139"/>
        <v>1.4751293196703578E-4</v>
      </c>
      <c r="BK422" s="8">
        <f t="shared" si="139"/>
        <v>1.7406525972110223E-3</v>
      </c>
    </row>
    <row r="423" spans="1:63" s="1" customFormat="1" ht="5.0999999999999996" customHeight="1" x14ac:dyDescent="0.2">
      <c r="B423" s="12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 s="1" customFormat="1" ht="9.9" customHeight="1" x14ac:dyDescent="0.2">
      <c r="A424" s="3" t="s">
        <v>134</v>
      </c>
      <c r="B424" s="12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 s="1" customFormat="1" ht="9.9" customHeight="1" x14ac:dyDescent="0.2">
      <c r="B425" s="10" t="s">
        <v>122</v>
      </c>
      <c r="C425" s="4">
        <v>10</v>
      </c>
      <c r="D425" s="4">
        <v>38</v>
      </c>
      <c r="E425" s="4">
        <v>1</v>
      </c>
      <c r="F425" s="4">
        <v>14219</v>
      </c>
      <c r="G425" s="4">
        <v>35</v>
      </c>
      <c r="H425" s="4">
        <v>60</v>
      </c>
      <c r="I425" s="4">
        <v>5</v>
      </c>
      <c r="J425" s="4">
        <v>13</v>
      </c>
      <c r="K425" s="4">
        <v>5</v>
      </c>
      <c r="L425" s="4">
        <v>4</v>
      </c>
      <c r="M425" s="4">
        <v>66</v>
      </c>
      <c r="N425" s="4">
        <v>2308</v>
      </c>
      <c r="O425" s="4">
        <v>22</v>
      </c>
      <c r="P425" s="4">
        <v>5</v>
      </c>
      <c r="Q425" s="4">
        <v>3452</v>
      </c>
      <c r="R425" s="4">
        <v>12</v>
      </c>
      <c r="S425" s="4">
        <v>23</v>
      </c>
      <c r="T425" s="4">
        <v>8</v>
      </c>
      <c r="U425" s="4">
        <v>11263</v>
      </c>
      <c r="V425" s="4">
        <v>88</v>
      </c>
      <c r="W425" s="4">
        <v>183</v>
      </c>
      <c r="X425" s="4">
        <v>266</v>
      </c>
      <c r="Y425" s="4">
        <v>149</v>
      </c>
      <c r="Z425" s="4">
        <v>23</v>
      </c>
      <c r="AA425" s="4">
        <v>8</v>
      </c>
      <c r="AB425" s="4">
        <v>7504</v>
      </c>
      <c r="AC425" s="4">
        <v>25</v>
      </c>
      <c r="AD425" s="4">
        <v>176</v>
      </c>
      <c r="AE425" s="4">
        <v>17</v>
      </c>
      <c r="AF425" s="4">
        <v>28149</v>
      </c>
      <c r="AG425" s="4">
        <v>87</v>
      </c>
      <c r="AH425" s="4">
        <v>35</v>
      </c>
      <c r="AI425" s="4">
        <v>105</v>
      </c>
      <c r="AJ425" s="4">
        <v>62</v>
      </c>
      <c r="AK425" s="4">
        <v>34</v>
      </c>
      <c r="AL425" s="4">
        <v>9</v>
      </c>
      <c r="AM425" s="4">
        <v>61</v>
      </c>
      <c r="AN425" s="4">
        <v>174</v>
      </c>
      <c r="AO425" s="4">
        <v>25</v>
      </c>
      <c r="AP425" s="4">
        <v>25</v>
      </c>
      <c r="AQ425" s="4">
        <v>23</v>
      </c>
      <c r="AR425" s="4">
        <v>13</v>
      </c>
      <c r="AS425" s="4">
        <v>0</v>
      </c>
      <c r="AT425" s="4">
        <v>10</v>
      </c>
      <c r="AU425" s="4">
        <v>2</v>
      </c>
      <c r="AV425" s="4">
        <v>17</v>
      </c>
      <c r="AW425" s="4">
        <v>52</v>
      </c>
      <c r="AX425" s="4">
        <v>23</v>
      </c>
      <c r="AY425" s="4">
        <v>1</v>
      </c>
      <c r="AZ425" s="4">
        <v>2</v>
      </c>
      <c r="BA425" s="4">
        <v>7</v>
      </c>
      <c r="BB425" s="4">
        <v>10</v>
      </c>
      <c r="BC425" s="4">
        <v>24</v>
      </c>
      <c r="BD425" s="4">
        <v>13</v>
      </c>
      <c r="BE425" s="4">
        <v>2</v>
      </c>
      <c r="BF425" s="4">
        <v>36</v>
      </c>
      <c r="BG425" s="4">
        <v>0</v>
      </c>
      <c r="BH425" s="4">
        <v>12</v>
      </c>
      <c r="BI425" s="4">
        <v>15</v>
      </c>
      <c r="BJ425" s="4">
        <v>2</v>
      </c>
      <c r="BK425" s="4">
        <v>43</v>
      </c>
    </row>
    <row r="426" spans="1:63" s="1" customFormat="1" ht="9.9" customHeight="1" x14ac:dyDescent="0.2">
      <c r="B426" s="10" t="s">
        <v>96</v>
      </c>
      <c r="C426" s="4">
        <v>11</v>
      </c>
      <c r="D426" s="4">
        <v>44</v>
      </c>
      <c r="E426" s="4">
        <v>6</v>
      </c>
      <c r="F426" s="4">
        <v>17571</v>
      </c>
      <c r="G426" s="4">
        <v>108</v>
      </c>
      <c r="H426" s="4">
        <v>40</v>
      </c>
      <c r="I426" s="4">
        <v>7</v>
      </c>
      <c r="J426" s="4">
        <v>22</v>
      </c>
      <c r="K426" s="4">
        <v>13</v>
      </c>
      <c r="L426" s="4">
        <v>2</v>
      </c>
      <c r="M426" s="4">
        <v>51</v>
      </c>
      <c r="N426" s="4">
        <v>1667</v>
      </c>
      <c r="O426" s="4">
        <v>61</v>
      </c>
      <c r="P426" s="4">
        <v>8</v>
      </c>
      <c r="Q426" s="4">
        <v>1850</v>
      </c>
      <c r="R426" s="4">
        <v>15</v>
      </c>
      <c r="S426" s="4">
        <v>10</v>
      </c>
      <c r="T426" s="4">
        <v>10</v>
      </c>
      <c r="U426" s="4">
        <v>11102</v>
      </c>
      <c r="V426" s="4">
        <v>110</v>
      </c>
      <c r="W426" s="4">
        <v>316</v>
      </c>
      <c r="X426" s="4">
        <v>320</v>
      </c>
      <c r="Y426" s="4">
        <v>183</v>
      </c>
      <c r="Z426" s="4">
        <v>19</v>
      </c>
      <c r="AA426" s="4">
        <v>6</v>
      </c>
      <c r="AB426" s="4">
        <v>24730</v>
      </c>
      <c r="AC426" s="4">
        <v>49</v>
      </c>
      <c r="AD426" s="4">
        <v>109</v>
      </c>
      <c r="AE426" s="4">
        <v>29</v>
      </c>
      <c r="AF426" s="4">
        <v>21263</v>
      </c>
      <c r="AG426" s="4">
        <v>59</v>
      </c>
      <c r="AH426" s="4">
        <v>29</v>
      </c>
      <c r="AI426" s="4">
        <v>94</v>
      </c>
      <c r="AJ426" s="4">
        <v>40</v>
      </c>
      <c r="AK426" s="4">
        <v>21</v>
      </c>
      <c r="AL426" s="4">
        <v>7</v>
      </c>
      <c r="AM426" s="4">
        <v>49</v>
      </c>
      <c r="AN426" s="4">
        <v>289</v>
      </c>
      <c r="AO426" s="4">
        <v>9</v>
      </c>
      <c r="AP426" s="4">
        <v>46</v>
      </c>
      <c r="AQ426" s="4">
        <v>18</v>
      </c>
      <c r="AR426" s="4">
        <v>9</v>
      </c>
      <c r="AS426" s="4">
        <v>2</v>
      </c>
      <c r="AT426" s="4">
        <v>5</v>
      </c>
      <c r="AU426" s="4">
        <v>0</v>
      </c>
      <c r="AV426" s="4">
        <v>12</v>
      </c>
      <c r="AW426" s="4">
        <v>33</v>
      </c>
      <c r="AX426" s="4">
        <v>18</v>
      </c>
      <c r="AY426" s="4">
        <v>1</v>
      </c>
      <c r="AZ426" s="4">
        <v>1</v>
      </c>
      <c r="BA426" s="4">
        <v>8</v>
      </c>
      <c r="BB426" s="4">
        <v>16</v>
      </c>
      <c r="BC426" s="4">
        <v>58</v>
      </c>
      <c r="BD426" s="4">
        <v>20</v>
      </c>
      <c r="BE426" s="4">
        <v>2</v>
      </c>
      <c r="BF426" s="4">
        <v>3</v>
      </c>
      <c r="BG426" s="4">
        <v>0</v>
      </c>
      <c r="BH426" s="4">
        <v>20</v>
      </c>
      <c r="BI426" s="4">
        <v>23</v>
      </c>
      <c r="BJ426" s="4">
        <v>10</v>
      </c>
      <c r="BK426" s="4">
        <v>45</v>
      </c>
    </row>
    <row r="427" spans="1:63" s="1" customFormat="1" ht="9.9" customHeight="1" x14ac:dyDescent="0.2">
      <c r="A427" s="6" t="s">
        <v>17</v>
      </c>
      <c r="B427" s="10"/>
      <c r="C427" s="4">
        <v>21</v>
      </c>
      <c r="D427" s="4">
        <v>82</v>
      </c>
      <c r="E427" s="4">
        <v>7</v>
      </c>
      <c r="F427" s="4">
        <v>31790</v>
      </c>
      <c r="G427" s="4">
        <v>143</v>
      </c>
      <c r="H427" s="4">
        <v>100</v>
      </c>
      <c r="I427" s="4">
        <v>12</v>
      </c>
      <c r="J427" s="4">
        <v>35</v>
      </c>
      <c r="K427" s="4">
        <v>18</v>
      </c>
      <c r="L427" s="4">
        <v>6</v>
      </c>
      <c r="M427" s="4">
        <v>117</v>
      </c>
      <c r="N427" s="4">
        <v>3975</v>
      </c>
      <c r="O427" s="4">
        <v>83</v>
      </c>
      <c r="P427" s="4">
        <v>13</v>
      </c>
      <c r="Q427" s="4">
        <v>5302</v>
      </c>
      <c r="R427" s="4">
        <v>27</v>
      </c>
      <c r="S427" s="4">
        <v>33</v>
      </c>
      <c r="T427" s="4">
        <v>18</v>
      </c>
      <c r="U427" s="4">
        <v>22365</v>
      </c>
      <c r="V427" s="4">
        <v>198</v>
      </c>
      <c r="W427" s="4">
        <v>499</v>
      </c>
      <c r="X427" s="4">
        <v>586</v>
      </c>
      <c r="Y427" s="4">
        <v>332</v>
      </c>
      <c r="Z427" s="4">
        <v>42</v>
      </c>
      <c r="AA427" s="4">
        <v>14</v>
      </c>
      <c r="AB427" s="4">
        <v>32234</v>
      </c>
      <c r="AC427" s="4">
        <v>74</v>
      </c>
      <c r="AD427" s="4">
        <v>285</v>
      </c>
      <c r="AE427" s="4">
        <v>46</v>
      </c>
      <c r="AF427" s="4">
        <v>49412</v>
      </c>
      <c r="AG427" s="4">
        <v>146</v>
      </c>
      <c r="AH427" s="4">
        <v>64</v>
      </c>
      <c r="AI427" s="4">
        <v>199</v>
      </c>
      <c r="AJ427" s="4">
        <v>102</v>
      </c>
      <c r="AK427" s="4">
        <v>55</v>
      </c>
      <c r="AL427" s="4">
        <v>16</v>
      </c>
      <c r="AM427" s="4">
        <v>110</v>
      </c>
      <c r="AN427" s="4">
        <v>463</v>
      </c>
      <c r="AO427" s="4">
        <v>34</v>
      </c>
      <c r="AP427" s="4">
        <v>71</v>
      </c>
      <c r="AQ427" s="4">
        <v>41</v>
      </c>
      <c r="AR427" s="4">
        <v>22</v>
      </c>
      <c r="AS427" s="4">
        <v>2</v>
      </c>
      <c r="AT427" s="4">
        <v>15</v>
      </c>
      <c r="AU427" s="4">
        <v>2</v>
      </c>
      <c r="AV427" s="4">
        <v>29</v>
      </c>
      <c r="AW427" s="4">
        <v>85</v>
      </c>
      <c r="AX427" s="4">
        <v>41</v>
      </c>
      <c r="AY427" s="4">
        <v>2</v>
      </c>
      <c r="AZ427" s="4">
        <v>3</v>
      </c>
      <c r="BA427" s="4">
        <v>15</v>
      </c>
      <c r="BB427" s="4">
        <v>26</v>
      </c>
      <c r="BC427" s="4">
        <v>82</v>
      </c>
      <c r="BD427" s="4">
        <v>33</v>
      </c>
      <c r="BE427" s="4">
        <v>4</v>
      </c>
      <c r="BF427" s="4">
        <v>39</v>
      </c>
      <c r="BG427" s="4">
        <v>0</v>
      </c>
      <c r="BH427" s="4">
        <v>32</v>
      </c>
      <c r="BI427" s="4">
        <v>38</v>
      </c>
      <c r="BJ427" s="4">
        <v>12</v>
      </c>
      <c r="BK427" s="4">
        <v>88</v>
      </c>
    </row>
    <row r="428" spans="1:63" s="7" customFormat="1" ht="9.9" customHeight="1" x14ac:dyDescent="0.2">
      <c r="B428" s="11" t="s">
        <v>18</v>
      </c>
      <c r="C428" s="8">
        <f t="shared" ref="C428:AH428" si="140">C427/ 149936</f>
        <v>1.4005975883043433E-4</v>
      </c>
      <c r="D428" s="8">
        <f t="shared" si="140"/>
        <v>5.4690001067121967E-4</v>
      </c>
      <c r="E428" s="8">
        <f t="shared" si="140"/>
        <v>4.6686586276811441E-5</v>
      </c>
      <c r="F428" s="8">
        <f t="shared" si="140"/>
        <v>0.21202379681997652</v>
      </c>
      <c r="G428" s="8">
        <f t="shared" si="140"/>
        <v>9.5374026251200509E-4</v>
      </c>
      <c r="H428" s="8">
        <f t="shared" si="140"/>
        <v>6.6695123252587772E-4</v>
      </c>
      <c r="I428" s="8">
        <f t="shared" si="140"/>
        <v>8.0034147903105331E-5</v>
      </c>
      <c r="J428" s="8">
        <f t="shared" si="140"/>
        <v>2.334329313840572E-4</v>
      </c>
      <c r="K428" s="8">
        <f t="shared" si="140"/>
        <v>1.2005122185465798E-4</v>
      </c>
      <c r="L428" s="8">
        <f t="shared" si="140"/>
        <v>4.0017073951552665E-5</v>
      </c>
      <c r="M428" s="8">
        <f t="shared" si="140"/>
        <v>7.8033294205527689E-4</v>
      </c>
      <c r="N428" s="8">
        <f t="shared" si="140"/>
        <v>2.6511311492903637E-2</v>
      </c>
      <c r="O428" s="8">
        <f t="shared" si="140"/>
        <v>5.5356952299647855E-4</v>
      </c>
      <c r="P428" s="8">
        <f t="shared" si="140"/>
        <v>8.6703660228364099E-5</v>
      </c>
      <c r="Q428" s="8">
        <f t="shared" si="140"/>
        <v>3.5361754348522033E-2</v>
      </c>
      <c r="R428" s="8">
        <f t="shared" si="140"/>
        <v>1.8007683278198699E-4</v>
      </c>
      <c r="S428" s="8">
        <f t="shared" si="140"/>
        <v>2.2009390673353963E-4</v>
      </c>
      <c r="T428" s="8">
        <f t="shared" si="140"/>
        <v>1.2005122185465798E-4</v>
      </c>
      <c r="U428" s="8">
        <f t="shared" si="140"/>
        <v>0.14916364315441255</v>
      </c>
      <c r="V428" s="8">
        <f t="shared" si="140"/>
        <v>1.3205634404012379E-3</v>
      </c>
      <c r="W428" s="8">
        <f t="shared" si="140"/>
        <v>3.3280866503041296E-3</v>
      </c>
      <c r="X428" s="8">
        <f t="shared" si="140"/>
        <v>3.9083342226016431E-3</v>
      </c>
      <c r="Y428" s="8">
        <f t="shared" si="140"/>
        <v>2.2142780919859142E-3</v>
      </c>
      <c r="Z428" s="8">
        <f t="shared" si="140"/>
        <v>2.8011951766086866E-4</v>
      </c>
      <c r="AA428" s="8">
        <f t="shared" si="140"/>
        <v>9.3373172553622882E-5</v>
      </c>
      <c r="AB428" s="8">
        <f t="shared" si="140"/>
        <v>0.21498506029239142</v>
      </c>
      <c r="AC428" s="8">
        <f t="shared" si="140"/>
        <v>4.9354391206914952E-4</v>
      </c>
      <c r="AD428" s="8">
        <f t="shared" si="140"/>
        <v>1.9008110126987514E-3</v>
      </c>
      <c r="AE428" s="8">
        <f t="shared" si="140"/>
        <v>3.0679756696190373E-4</v>
      </c>
      <c r="AF428" s="8">
        <f t="shared" si="140"/>
        <v>0.32955394301568669</v>
      </c>
      <c r="AG428" s="8">
        <f t="shared" si="140"/>
        <v>9.737487994877814E-4</v>
      </c>
      <c r="AH428" s="8">
        <f t="shared" si="140"/>
        <v>4.2684878881656173E-4</v>
      </c>
      <c r="AI428" s="8">
        <f t="shared" ref="AI428:BK428" si="141">AI427/ 149936</f>
        <v>1.3272329527264967E-3</v>
      </c>
      <c r="AJ428" s="8">
        <f t="shared" si="141"/>
        <v>6.8029025717639526E-4</v>
      </c>
      <c r="AK428" s="8">
        <f t="shared" si="141"/>
        <v>3.6682317788923276E-4</v>
      </c>
      <c r="AL428" s="8">
        <f t="shared" si="141"/>
        <v>1.0671219720414043E-4</v>
      </c>
      <c r="AM428" s="8">
        <f t="shared" si="141"/>
        <v>7.3364635577846552E-4</v>
      </c>
      <c r="AN428" s="8">
        <f t="shared" si="141"/>
        <v>3.087984206594814E-3</v>
      </c>
      <c r="AO428" s="8">
        <f t="shared" si="141"/>
        <v>2.2676341905879843E-4</v>
      </c>
      <c r="AP428" s="8">
        <f t="shared" si="141"/>
        <v>4.7353537509337316E-4</v>
      </c>
      <c r="AQ428" s="8">
        <f t="shared" si="141"/>
        <v>2.7345000533560984E-4</v>
      </c>
      <c r="AR428" s="8">
        <f t="shared" si="141"/>
        <v>1.467292711556931E-4</v>
      </c>
      <c r="AS428" s="8">
        <f t="shared" si="141"/>
        <v>1.3339024650517554E-5</v>
      </c>
      <c r="AT428" s="8">
        <f t="shared" si="141"/>
        <v>1.0004268487888165E-4</v>
      </c>
      <c r="AU428" s="8">
        <f t="shared" si="141"/>
        <v>1.3339024650517554E-5</v>
      </c>
      <c r="AV428" s="8">
        <f t="shared" si="141"/>
        <v>1.9341585743250453E-4</v>
      </c>
      <c r="AW428" s="8">
        <f t="shared" si="141"/>
        <v>5.6690854764699608E-4</v>
      </c>
      <c r="AX428" s="8">
        <f t="shared" si="141"/>
        <v>2.7345000533560984E-4</v>
      </c>
      <c r="AY428" s="8">
        <f t="shared" si="141"/>
        <v>1.3339024650517554E-5</v>
      </c>
      <c r="AZ428" s="8">
        <f t="shared" si="141"/>
        <v>2.0008536975776333E-5</v>
      </c>
      <c r="BA428" s="8">
        <f t="shared" si="141"/>
        <v>1.0004268487888165E-4</v>
      </c>
      <c r="BB428" s="8">
        <f t="shared" si="141"/>
        <v>1.734073204567282E-4</v>
      </c>
      <c r="BC428" s="8">
        <f t="shared" si="141"/>
        <v>5.4690001067121967E-4</v>
      </c>
      <c r="BD428" s="8">
        <f t="shared" si="141"/>
        <v>2.2009390673353963E-4</v>
      </c>
      <c r="BE428" s="8">
        <f t="shared" si="141"/>
        <v>2.6678049301035108E-5</v>
      </c>
      <c r="BF428" s="8">
        <f t="shared" si="141"/>
        <v>2.601109806850923E-4</v>
      </c>
      <c r="BG428" s="8">
        <f t="shared" si="141"/>
        <v>0</v>
      </c>
      <c r="BH428" s="8">
        <f t="shared" si="141"/>
        <v>2.1342439440828086E-4</v>
      </c>
      <c r="BI428" s="8">
        <f t="shared" si="141"/>
        <v>2.5344146835983353E-4</v>
      </c>
      <c r="BJ428" s="8">
        <f t="shared" si="141"/>
        <v>8.0034147903105331E-5</v>
      </c>
      <c r="BK428" s="8">
        <f t="shared" si="141"/>
        <v>5.8691708462277239E-4</v>
      </c>
    </row>
    <row r="429" spans="1:63" s="1" customFormat="1" ht="5.0999999999999996" customHeight="1" x14ac:dyDescent="0.2">
      <c r="B429" s="12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 s="1" customFormat="1" ht="9.9" customHeight="1" x14ac:dyDescent="0.2">
      <c r="A430" s="3" t="s">
        <v>135</v>
      </c>
      <c r="B430" s="12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 s="1" customFormat="1" ht="9.9" customHeight="1" x14ac:dyDescent="0.2">
      <c r="B431" s="10" t="s">
        <v>122</v>
      </c>
      <c r="C431" s="4">
        <v>15</v>
      </c>
      <c r="D431" s="4">
        <v>57</v>
      </c>
      <c r="E431" s="4">
        <v>10</v>
      </c>
      <c r="F431" s="4">
        <v>36202</v>
      </c>
      <c r="G431" s="4">
        <v>140</v>
      </c>
      <c r="H431" s="4">
        <v>179</v>
      </c>
      <c r="I431" s="4">
        <v>6</v>
      </c>
      <c r="J431" s="4">
        <v>43</v>
      </c>
      <c r="K431" s="4">
        <v>26</v>
      </c>
      <c r="L431" s="4">
        <v>1</v>
      </c>
      <c r="M431" s="4">
        <v>314</v>
      </c>
      <c r="N431" s="4">
        <v>4924</v>
      </c>
      <c r="O431" s="4">
        <v>67</v>
      </c>
      <c r="P431" s="4">
        <v>21</v>
      </c>
      <c r="Q431" s="4">
        <v>8162</v>
      </c>
      <c r="R431" s="4">
        <v>57</v>
      </c>
      <c r="S431" s="4">
        <v>52</v>
      </c>
      <c r="T431" s="4">
        <v>39</v>
      </c>
      <c r="U431" s="4">
        <v>28638</v>
      </c>
      <c r="V431" s="4">
        <v>309</v>
      </c>
      <c r="W431" s="4">
        <v>422</v>
      </c>
      <c r="X431" s="4">
        <v>805</v>
      </c>
      <c r="Y431" s="4">
        <v>669</v>
      </c>
      <c r="Z431" s="4">
        <v>49</v>
      </c>
      <c r="AA431" s="4">
        <v>14</v>
      </c>
      <c r="AB431" s="4">
        <v>16112</v>
      </c>
      <c r="AC431" s="4">
        <v>81</v>
      </c>
      <c r="AD431" s="4">
        <v>570</v>
      </c>
      <c r="AE431" s="4">
        <v>83</v>
      </c>
      <c r="AF431" s="4">
        <v>70051</v>
      </c>
      <c r="AG431" s="4">
        <v>269</v>
      </c>
      <c r="AH431" s="4">
        <v>86</v>
      </c>
      <c r="AI431" s="4">
        <v>422</v>
      </c>
      <c r="AJ431" s="4">
        <v>158</v>
      </c>
      <c r="AK431" s="4">
        <v>73</v>
      </c>
      <c r="AL431" s="4">
        <v>39</v>
      </c>
      <c r="AM431" s="4">
        <v>140</v>
      </c>
      <c r="AN431" s="4">
        <v>419</v>
      </c>
      <c r="AO431" s="4">
        <v>71</v>
      </c>
      <c r="AP431" s="4">
        <v>110</v>
      </c>
      <c r="AQ431" s="4">
        <v>71</v>
      </c>
      <c r="AR431" s="4">
        <v>37</v>
      </c>
      <c r="AS431" s="4">
        <v>5</v>
      </c>
      <c r="AT431" s="4">
        <v>4</v>
      </c>
      <c r="AU431" s="4">
        <v>7</v>
      </c>
      <c r="AV431" s="4">
        <v>26</v>
      </c>
      <c r="AW431" s="4">
        <v>89</v>
      </c>
      <c r="AX431" s="4">
        <v>56</v>
      </c>
      <c r="AY431" s="4">
        <v>3</v>
      </c>
      <c r="AZ431" s="4">
        <v>3</v>
      </c>
      <c r="BA431" s="4">
        <v>40</v>
      </c>
      <c r="BB431" s="4">
        <v>19</v>
      </c>
      <c r="BC431" s="4">
        <v>87</v>
      </c>
      <c r="BD431" s="4">
        <v>55</v>
      </c>
      <c r="BE431" s="4">
        <v>5</v>
      </c>
      <c r="BF431" s="4">
        <v>36</v>
      </c>
      <c r="BG431" s="4">
        <v>6</v>
      </c>
      <c r="BH431" s="4">
        <v>36</v>
      </c>
      <c r="BI431" s="4">
        <v>37</v>
      </c>
      <c r="BJ431" s="4">
        <v>15</v>
      </c>
      <c r="BK431" s="4">
        <v>145</v>
      </c>
    </row>
    <row r="432" spans="1:63" s="1" customFormat="1" ht="9.9" customHeight="1" x14ac:dyDescent="0.2">
      <c r="A432" s="6" t="s">
        <v>17</v>
      </c>
      <c r="B432" s="10"/>
      <c r="C432" s="4">
        <v>15</v>
      </c>
      <c r="D432" s="4">
        <v>57</v>
      </c>
      <c r="E432" s="4">
        <v>10</v>
      </c>
      <c r="F432" s="4">
        <v>36202</v>
      </c>
      <c r="G432" s="4">
        <v>140</v>
      </c>
      <c r="H432" s="4">
        <v>179</v>
      </c>
      <c r="I432" s="4">
        <v>6</v>
      </c>
      <c r="J432" s="4">
        <v>43</v>
      </c>
      <c r="K432" s="4">
        <v>26</v>
      </c>
      <c r="L432" s="4">
        <v>1</v>
      </c>
      <c r="M432" s="4">
        <v>314</v>
      </c>
      <c r="N432" s="4">
        <v>4924</v>
      </c>
      <c r="O432" s="4">
        <v>67</v>
      </c>
      <c r="P432" s="4">
        <v>21</v>
      </c>
      <c r="Q432" s="4">
        <v>8162</v>
      </c>
      <c r="R432" s="4">
        <v>57</v>
      </c>
      <c r="S432" s="4">
        <v>52</v>
      </c>
      <c r="T432" s="4">
        <v>39</v>
      </c>
      <c r="U432" s="4">
        <v>28638</v>
      </c>
      <c r="V432" s="4">
        <v>309</v>
      </c>
      <c r="W432" s="4">
        <v>422</v>
      </c>
      <c r="X432" s="4">
        <v>805</v>
      </c>
      <c r="Y432" s="4">
        <v>669</v>
      </c>
      <c r="Z432" s="4">
        <v>49</v>
      </c>
      <c r="AA432" s="4">
        <v>14</v>
      </c>
      <c r="AB432" s="4">
        <v>16112</v>
      </c>
      <c r="AC432" s="4">
        <v>81</v>
      </c>
      <c r="AD432" s="4">
        <v>570</v>
      </c>
      <c r="AE432" s="4">
        <v>83</v>
      </c>
      <c r="AF432" s="4">
        <v>70051</v>
      </c>
      <c r="AG432" s="4">
        <v>269</v>
      </c>
      <c r="AH432" s="4">
        <v>86</v>
      </c>
      <c r="AI432" s="4">
        <v>422</v>
      </c>
      <c r="AJ432" s="4">
        <v>158</v>
      </c>
      <c r="AK432" s="4">
        <v>73</v>
      </c>
      <c r="AL432" s="4">
        <v>39</v>
      </c>
      <c r="AM432" s="4">
        <v>140</v>
      </c>
      <c r="AN432" s="4">
        <v>419</v>
      </c>
      <c r="AO432" s="4">
        <v>71</v>
      </c>
      <c r="AP432" s="4">
        <v>110</v>
      </c>
      <c r="AQ432" s="4">
        <v>71</v>
      </c>
      <c r="AR432" s="4">
        <v>37</v>
      </c>
      <c r="AS432" s="4">
        <v>5</v>
      </c>
      <c r="AT432" s="4">
        <v>4</v>
      </c>
      <c r="AU432" s="4">
        <v>7</v>
      </c>
      <c r="AV432" s="4">
        <v>26</v>
      </c>
      <c r="AW432" s="4">
        <v>89</v>
      </c>
      <c r="AX432" s="4">
        <v>56</v>
      </c>
      <c r="AY432" s="4">
        <v>3</v>
      </c>
      <c r="AZ432" s="4">
        <v>3</v>
      </c>
      <c r="BA432" s="4">
        <v>40</v>
      </c>
      <c r="BB432" s="4">
        <v>19</v>
      </c>
      <c r="BC432" s="4">
        <v>87</v>
      </c>
      <c r="BD432" s="4">
        <v>55</v>
      </c>
      <c r="BE432" s="4">
        <v>5</v>
      </c>
      <c r="BF432" s="4">
        <v>36</v>
      </c>
      <c r="BG432" s="4">
        <v>6</v>
      </c>
      <c r="BH432" s="4">
        <v>36</v>
      </c>
      <c r="BI432" s="4">
        <v>37</v>
      </c>
      <c r="BJ432" s="4">
        <v>15</v>
      </c>
      <c r="BK432" s="4">
        <v>145</v>
      </c>
    </row>
    <row r="433" spans="1:63" s="7" customFormat="1" ht="9.9" customHeight="1" x14ac:dyDescent="0.2">
      <c r="B433" s="11" t="s">
        <v>18</v>
      </c>
      <c r="C433" s="8">
        <f t="shared" ref="C433:AH433" si="142">C432/ 170916</f>
        <v>8.7762409604718108E-5</v>
      </c>
      <c r="D433" s="8">
        <f t="shared" si="142"/>
        <v>3.334971564979288E-4</v>
      </c>
      <c r="E433" s="8">
        <f t="shared" si="142"/>
        <v>5.8508273069812072E-5</v>
      </c>
      <c r="F433" s="8">
        <f t="shared" si="142"/>
        <v>0.21181165016733366</v>
      </c>
      <c r="G433" s="8">
        <f t="shared" si="142"/>
        <v>8.1911582297736901E-4</v>
      </c>
      <c r="H433" s="8">
        <f t="shared" si="142"/>
        <v>1.0472980879496362E-3</v>
      </c>
      <c r="I433" s="8">
        <f t="shared" si="142"/>
        <v>3.5104963841887245E-5</v>
      </c>
      <c r="J433" s="8">
        <f t="shared" si="142"/>
        <v>2.5158557420019192E-4</v>
      </c>
      <c r="K433" s="8">
        <f t="shared" si="142"/>
        <v>1.5212150998151138E-4</v>
      </c>
      <c r="L433" s="8">
        <f t="shared" si="142"/>
        <v>5.8508273069812069E-6</v>
      </c>
      <c r="M433" s="8">
        <f t="shared" si="142"/>
        <v>1.8371597743920989E-3</v>
      </c>
      <c r="N433" s="8">
        <f t="shared" si="142"/>
        <v>2.8809473659575462E-2</v>
      </c>
      <c r="O433" s="8">
        <f t="shared" si="142"/>
        <v>3.9200542956774087E-4</v>
      </c>
      <c r="P433" s="8">
        <f t="shared" si="142"/>
        <v>1.2286737344660535E-4</v>
      </c>
      <c r="Q433" s="8">
        <f t="shared" si="142"/>
        <v>4.7754452479580614E-2</v>
      </c>
      <c r="R433" s="8">
        <f t="shared" si="142"/>
        <v>3.334971564979288E-4</v>
      </c>
      <c r="S433" s="8">
        <f t="shared" si="142"/>
        <v>3.0424301996302277E-4</v>
      </c>
      <c r="T433" s="8">
        <f t="shared" si="142"/>
        <v>2.2818226497226709E-4</v>
      </c>
      <c r="U433" s="8">
        <f t="shared" si="142"/>
        <v>0.1675559924173278</v>
      </c>
      <c r="V433" s="8">
        <f t="shared" si="142"/>
        <v>1.8079056378571929E-3</v>
      </c>
      <c r="W433" s="8">
        <f t="shared" si="142"/>
        <v>2.4690491235460693E-3</v>
      </c>
      <c r="X433" s="8">
        <f t="shared" si="142"/>
        <v>4.7099159821198718E-3</v>
      </c>
      <c r="Y433" s="8">
        <f t="shared" si="142"/>
        <v>3.9142034683704273E-3</v>
      </c>
      <c r="Z433" s="8">
        <f t="shared" si="142"/>
        <v>2.8669053804207913E-4</v>
      </c>
      <c r="AA433" s="8">
        <f t="shared" si="142"/>
        <v>8.1911582297736907E-5</v>
      </c>
      <c r="AB433" s="8">
        <f t="shared" si="142"/>
        <v>9.4268529570081208E-2</v>
      </c>
      <c r="AC433" s="8">
        <f t="shared" si="142"/>
        <v>4.7391701186547775E-4</v>
      </c>
      <c r="AD433" s="8">
        <f t="shared" si="142"/>
        <v>3.3349715649792881E-3</v>
      </c>
      <c r="AE433" s="8">
        <f t="shared" si="142"/>
        <v>4.8561866647944021E-4</v>
      </c>
      <c r="AF433" s="8">
        <f t="shared" si="142"/>
        <v>0.40985630368134052</v>
      </c>
      <c r="AG433" s="8">
        <f t="shared" si="142"/>
        <v>1.5738725455779446E-3</v>
      </c>
      <c r="AH433" s="8">
        <f t="shared" si="142"/>
        <v>5.0317114840038384E-4</v>
      </c>
      <c r="AI433" s="8">
        <f t="shared" ref="AI433:BK433" si="143">AI432/ 170916</f>
        <v>2.4690491235460693E-3</v>
      </c>
      <c r="AJ433" s="8">
        <f t="shared" si="143"/>
        <v>9.244307145030307E-4</v>
      </c>
      <c r="AK433" s="8">
        <f t="shared" si="143"/>
        <v>4.2711039340962814E-4</v>
      </c>
      <c r="AL433" s="8">
        <f t="shared" si="143"/>
        <v>2.2818226497226709E-4</v>
      </c>
      <c r="AM433" s="8">
        <f t="shared" si="143"/>
        <v>8.1911582297736901E-4</v>
      </c>
      <c r="AN433" s="8">
        <f t="shared" si="143"/>
        <v>2.4514966416251259E-3</v>
      </c>
      <c r="AO433" s="8">
        <f t="shared" si="143"/>
        <v>4.1540873879566568E-4</v>
      </c>
      <c r="AP433" s="8">
        <f t="shared" si="143"/>
        <v>6.435910037679328E-4</v>
      </c>
      <c r="AQ433" s="8">
        <f t="shared" si="143"/>
        <v>4.1540873879566568E-4</v>
      </c>
      <c r="AR433" s="8">
        <f t="shared" si="143"/>
        <v>2.1648061035830466E-4</v>
      </c>
      <c r="AS433" s="8">
        <f t="shared" si="143"/>
        <v>2.9254136534906036E-5</v>
      </c>
      <c r="AT433" s="8">
        <f t="shared" si="143"/>
        <v>2.3403309227924828E-5</v>
      </c>
      <c r="AU433" s="8">
        <f t="shared" si="143"/>
        <v>4.0955791148868453E-5</v>
      </c>
      <c r="AV433" s="8">
        <f t="shared" si="143"/>
        <v>1.5212150998151138E-4</v>
      </c>
      <c r="AW433" s="8">
        <f t="shared" si="143"/>
        <v>5.2072363032132742E-4</v>
      </c>
      <c r="AX433" s="8">
        <f t="shared" si="143"/>
        <v>3.2764632919094763E-4</v>
      </c>
      <c r="AY433" s="8">
        <f t="shared" si="143"/>
        <v>1.7552481920943622E-5</v>
      </c>
      <c r="AZ433" s="8">
        <f t="shared" si="143"/>
        <v>1.7552481920943622E-5</v>
      </c>
      <c r="BA433" s="8">
        <f t="shared" si="143"/>
        <v>2.3403309227924829E-4</v>
      </c>
      <c r="BB433" s="8">
        <f t="shared" si="143"/>
        <v>1.1116571883264293E-4</v>
      </c>
      <c r="BC433" s="8">
        <f t="shared" si="143"/>
        <v>5.0902197570736507E-4</v>
      </c>
      <c r="BD433" s="8">
        <f t="shared" si="143"/>
        <v>3.217955018839664E-4</v>
      </c>
      <c r="BE433" s="8">
        <f t="shared" si="143"/>
        <v>2.9254136534906036E-5</v>
      </c>
      <c r="BF433" s="8">
        <f t="shared" si="143"/>
        <v>2.1062978305132345E-4</v>
      </c>
      <c r="BG433" s="8">
        <f t="shared" si="143"/>
        <v>3.5104963841887245E-5</v>
      </c>
      <c r="BH433" s="8">
        <f t="shared" si="143"/>
        <v>2.1062978305132345E-4</v>
      </c>
      <c r="BI433" s="8">
        <f t="shared" si="143"/>
        <v>2.1648061035830466E-4</v>
      </c>
      <c r="BJ433" s="8">
        <f t="shared" si="143"/>
        <v>8.7762409604718108E-5</v>
      </c>
      <c r="BK433" s="8">
        <f t="shared" si="143"/>
        <v>8.4836995951227505E-4</v>
      </c>
    </row>
    <row r="434" spans="1:63" s="1" customFormat="1" ht="5.0999999999999996" customHeight="1" x14ac:dyDescent="0.2">
      <c r="B434" s="12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 s="1" customFormat="1" ht="9.9" customHeight="1" x14ac:dyDescent="0.2">
      <c r="A435" s="3" t="s">
        <v>136</v>
      </c>
      <c r="B435" s="12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 s="1" customFormat="1" ht="9.9" customHeight="1" x14ac:dyDescent="0.2">
      <c r="B436" s="10" t="s">
        <v>122</v>
      </c>
      <c r="C436" s="4">
        <v>19</v>
      </c>
      <c r="D436" s="4">
        <v>89</v>
      </c>
      <c r="E436" s="4">
        <v>2</v>
      </c>
      <c r="F436" s="4">
        <v>27125</v>
      </c>
      <c r="G436" s="4">
        <v>104</v>
      </c>
      <c r="H436" s="4">
        <v>139</v>
      </c>
      <c r="I436" s="4">
        <v>2</v>
      </c>
      <c r="J436" s="4">
        <v>22</v>
      </c>
      <c r="K436" s="4">
        <v>11</v>
      </c>
      <c r="L436" s="4">
        <v>8</v>
      </c>
      <c r="M436" s="4">
        <v>219</v>
      </c>
      <c r="N436" s="4">
        <v>2600</v>
      </c>
      <c r="O436" s="4">
        <v>56</v>
      </c>
      <c r="P436" s="4">
        <v>19</v>
      </c>
      <c r="Q436" s="4">
        <v>8152</v>
      </c>
      <c r="R436" s="4">
        <v>42</v>
      </c>
      <c r="S436" s="4">
        <v>110</v>
      </c>
      <c r="T436" s="4">
        <v>18</v>
      </c>
      <c r="U436" s="4">
        <v>22007</v>
      </c>
      <c r="V436" s="4">
        <v>207</v>
      </c>
      <c r="W436" s="4">
        <v>457</v>
      </c>
      <c r="X436" s="4">
        <v>647</v>
      </c>
      <c r="Y436" s="4">
        <v>668</v>
      </c>
      <c r="Z436" s="4">
        <v>43</v>
      </c>
      <c r="AA436" s="4">
        <v>12</v>
      </c>
      <c r="AB436" s="4">
        <v>7867</v>
      </c>
      <c r="AC436" s="4">
        <v>45</v>
      </c>
      <c r="AD436" s="4">
        <v>439</v>
      </c>
      <c r="AE436" s="4">
        <v>57</v>
      </c>
      <c r="AF436" s="4">
        <v>31611</v>
      </c>
      <c r="AG436" s="4">
        <v>157</v>
      </c>
      <c r="AH436" s="4">
        <v>43</v>
      </c>
      <c r="AI436" s="4">
        <v>294</v>
      </c>
      <c r="AJ436" s="4">
        <v>149</v>
      </c>
      <c r="AK436" s="4">
        <v>54</v>
      </c>
      <c r="AL436" s="4">
        <v>23</v>
      </c>
      <c r="AM436" s="4">
        <v>82</v>
      </c>
      <c r="AN436" s="4">
        <v>532</v>
      </c>
      <c r="AO436" s="4">
        <v>32</v>
      </c>
      <c r="AP436" s="4">
        <v>59</v>
      </c>
      <c r="AQ436" s="4">
        <v>31</v>
      </c>
      <c r="AR436" s="4">
        <v>28</v>
      </c>
      <c r="AS436" s="4">
        <v>9</v>
      </c>
      <c r="AT436" s="4">
        <v>5</v>
      </c>
      <c r="AU436" s="4">
        <v>14</v>
      </c>
      <c r="AV436" s="4">
        <v>13</v>
      </c>
      <c r="AW436" s="4">
        <v>81</v>
      </c>
      <c r="AX436" s="4">
        <v>34</v>
      </c>
      <c r="AY436" s="4">
        <v>4</v>
      </c>
      <c r="AZ436" s="4">
        <v>2</v>
      </c>
      <c r="BA436" s="4">
        <v>28</v>
      </c>
      <c r="BB436" s="4">
        <v>16</v>
      </c>
      <c r="BC436" s="4">
        <v>20</v>
      </c>
      <c r="BD436" s="4">
        <v>92</v>
      </c>
      <c r="BE436" s="4">
        <v>5</v>
      </c>
      <c r="BF436" s="4">
        <v>47</v>
      </c>
      <c r="BG436" s="4">
        <v>5</v>
      </c>
      <c r="BH436" s="4">
        <v>37</v>
      </c>
      <c r="BI436" s="4">
        <v>26</v>
      </c>
      <c r="BJ436" s="4">
        <v>5</v>
      </c>
      <c r="BK436" s="4">
        <v>143</v>
      </c>
    </row>
    <row r="437" spans="1:63" s="1" customFormat="1" ht="9.9" customHeight="1" x14ac:dyDescent="0.2">
      <c r="A437" s="6" t="s">
        <v>17</v>
      </c>
      <c r="B437" s="10"/>
      <c r="C437" s="4">
        <v>19</v>
      </c>
      <c r="D437" s="4">
        <v>89</v>
      </c>
      <c r="E437" s="4">
        <v>2</v>
      </c>
      <c r="F437" s="4">
        <v>27125</v>
      </c>
      <c r="G437" s="4">
        <v>104</v>
      </c>
      <c r="H437" s="4">
        <v>139</v>
      </c>
      <c r="I437" s="4">
        <v>2</v>
      </c>
      <c r="J437" s="4">
        <v>22</v>
      </c>
      <c r="K437" s="4">
        <v>11</v>
      </c>
      <c r="L437" s="4">
        <v>8</v>
      </c>
      <c r="M437" s="4">
        <v>219</v>
      </c>
      <c r="N437" s="4">
        <v>2600</v>
      </c>
      <c r="O437" s="4">
        <v>56</v>
      </c>
      <c r="P437" s="4">
        <v>19</v>
      </c>
      <c r="Q437" s="4">
        <v>8152</v>
      </c>
      <c r="R437" s="4">
        <v>42</v>
      </c>
      <c r="S437" s="4">
        <v>110</v>
      </c>
      <c r="T437" s="4">
        <v>18</v>
      </c>
      <c r="U437" s="4">
        <v>22007</v>
      </c>
      <c r="V437" s="4">
        <v>207</v>
      </c>
      <c r="W437" s="4">
        <v>457</v>
      </c>
      <c r="X437" s="4">
        <v>647</v>
      </c>
      <c r="Y437" s="4">
        <v>668</v>
      </c>
      <c r="Z437" s="4">
        <v>43</v>
      </c>
      <c r="AA437" s="4">
        <v>12</v>
      </c>
      <c r="AB437" s="4">
        <v>7867</v>
      </c>
      <c r="AC437" s="4">
        <v>45</v>
      </c>
      <c r="AD437" s="4">
        <v>439</v>
      </c>
      <c r="AE437" s="4">
        <v>57</v>
      </c>
      <c r="AF437" s="4">
        <v>31611</v>
      </c>
      <c r="AG437" s="4">
        <v>157</v>
      </c>
      <c r="AH437" s="4">
        <v>43</v>
      </c>
      <c r="AI437" s="4">
        <v>294</v>
      </c>
      <c r="AJ437" s="4">
        <v>149</v>
      </c>
      <c r="AK437" s="4">
        <v>54</v>
      </c>
      <c r="AL437" s="4">
        <v>23</v>
      </c>
      <c r="AM437" s="4">
        <v>82</v>
      </c>
      <c r="AN437" s="4">
        <v>532</v>
      </c>
      <c r="AO437" s="4">
        <v>32</v>
      </c>
      <c r="AP437" s="4">
        <v>59</v>
      </c>
      <c r="AQ437" s="4">
        <v>31</v>
      </c>
      <c r="AR437" s="4">
        <v>28</v>
      </c>
      <c r="AS437" s="4">
        <v>9</v>
      </c>
      <c r="AT437" s="4">
        <v>5</v>
      </c>
      <c r="AU437" s="4">
        <v>14</v>
      </c>
      <c r="AV437" s="4">
        <v>13</v>
      </c>
      <c r="AW437" s="4">
        <v>81</v>
      </c>
      <c r="AX437" s="4">
        <v>34</v>
      </c>
      <c r="AY437" s="4">
        <v>4</v>
      </c>
      <c r="AZ437" s="4">
        <v>2</v>
      </c>
      <c r="BA437" s="4">
        <v>28</v>
      </c>
      <c r="BB437" s="4">
        <v>16</v>
      </c>
      <c r="BC437" s="4">
        <v>20</v>
      </c>
      <c r="BD437" s="4">
        <v>92</v>
      </c>
      <c r="BE437" s="4">
        <v>5</v>
      </c>
      <c r="BF437" s="4">
        <v>47</v>
      </c>
      <c r="BG437" s="4">
        <v>5</v>
      </c>
      <c r="BH437" s="4">
        <v>37</v>
      </c>
      <c r="BI437" s="4">
        <v>26</v>
      </c>
      <c r="BJ437" s="4">
        <v>5</v>
      </c>
      <c r="BK437" s="4">
        <v>143</v>
      </c>
    </row>
    <row r="438" spans="1:63" s="7" customFormat="1" ht="9.9" customHeight="1" x14ac:dyDescent="0.2">
      <c r="B438" s="11" t="s">
        <v>18</v>
      </c>
      <c r="C438" s="8">
        <f t="shared" ref="C438:AH438" si="144">C437/ 105187</f>
        <v>1.8063068630153916E-4</v>
      </c>
      <c r="D438" s="8">
        <f t="shared" si="144"/>
        <v>8.4611216214931502E-4</v>
      </c>
      <c r="E438" s="8">
        <f t="shared" si="144"/>
        <v>1.9013756452793595E-5</v>
      </c>
      <c r="F438" s="8">
        <f t="shared" si="144"/>
        <v>0.25787407189101313</v>
      </c>
      <c r="G438" s="8">
        <f t="shared" si="144"/>
        <v>9.8871533554526696E-4</v>
      </c>
      <c r="H438" s="8">
        <f t="shared" si="144"/>
        <v>1.321456073469155E-3</v>
      </c>
      <c r="I438" s="8">
        <f t="shared" si="144"/>
        <v>1.9013756452793595E-5</v>
      </c>
      <c r="J438" s="8">
        <f t="shared" si="144"/>
        <v>2.0915132098072955E-4</v>
      </c>
      <c r="K438" s="8">
        <f t="shared" si="144"/>
        <v>1.0457566049036477E-4</v>
      </c>
      <c r="L438" s="8">
        <f t="shared" si="144"/>
        <v>7.6055025811174381E-5</v>
      </c>
      <c r="M438" s="8">
        <f t="shared" si="144"/>
        <v>2.082006331580899E-3</v>
      </c>
      <c r="N438" s="8">
        <f t="shared" si="144"/>
        <v>2.4717883388631675E-2</v>
      </c>
      <c r="O438" s="8">
        <f t="shared" si="144"/>
        <v>5.3238518067822067E-4</v>
      </c>
      <c r="P438" s="8">
        <f t="shared" si="144"/>
        <v>1.8063068630153916E-4</v>
      </c>
      <c r="Q438" s="8">
        <f t="shared" si="144"/>
        <v>7.7500071301586704E-2</v>
      </c>
      <c r="R438" s="8">
        <f t="shared" si="144"/>
        <v>3.992888855086655E-4</v>
      </c>
      <c r="S438" s="8">
        <f t="shared" si="144"/>
        <v>1.0457566049036477E-3</v>
      </c>
      <c r="T438" s="8">
        <f t="shared" si="144"/>
        <v>1.7112380807514236E-4</v>
      </c>
      <c r="U438" s="8">
        <f t="shared" si="144"/>
        <v>0.20921786912831433</v>
      </c>
      <c r="V438" s="8">
        <f t="shared" si="144"/>
        <v>1.9679237928641371E-3</v>
      </c>
      <c r="W438" s="8">
        <f t="shared" si="144"/>
        <v>4.3446433494633363E-3</v>
      </c>
      <c r="X438" s="8">
        <f t="shared" si="144"/>
        <v>6.1509502124787287E-3</v>
      </c>
      <c r="Y438" s="8">
        <f t="shared" si="144"/>
        <v>6.3505946552330607E-3</v>
      </c>
      <c r="Z438" s="8">
        <f t="shared" si="144"/>
        <v>4.0879576373506233E-4</v>
      </c>
      <c r="AA438" s="8">
        <f t="shared" si="144"/>
        <v>1.1408253871676157E-4</v>
      </c>
      <c r="AB438" s="8">
        <f t="shared" si="144"/>
        <v>7.4790611007063607E-2</v>
      </c>
      <c r="AC438" s="8">
        <f t="shared" si="144"/>
        <v>4.2780952018785592E-4</v>
      </c>
      <c r="AD438" s="8">
        <f t="shared" si="144"/>
        <v>4.1735195413881944E-3</v>
      </c>
      <c r="AE438" s="8">
        <f t="shared" si="144"/>
        <v>5.4189205890461749E-4</v>
      </c>
      <c r="AF438" s="8">
        <f t="shared" si="144"/>
        <v>0.3005219276146292</v>
      </c>
      <c r="AG438" s="8">
        <f t="shared" si="144"/>
        <v>1.4925798815442974E-3</v>
      </c>
      <c r="AH438" s="8">
        <f t="shared" si="144"/>
        <v>4.0879576373506233E-4</v>
      </c>
      <c r="AI438" s="8">
        <f t="shared" ref="AI438:BK438" si="145">AI437/ 105187</f>
        <v>2.7950221985606587E-3</v>
      </c>
      <c r="AJ438" s="8">
        <f t="shared" si="145"/>
        <v>1.416524855733123E-3</v>
      </c>
      <c r="AK438" s="8">
        <f t="shared" si="145"/>
        <v>5.1337142422542713E-4</v>
      </c>
      <c r="AL438" s="8">
        <f t="shared" si="145"/>
        <v>2.1865819920712635E-4</v>
      </c>
      <c r="AM438" s="8">
        <f t="shared" si="145"/>
        <v>7.7956401456453746E-4</v>
      </c>
      <c r="AN438" s="8">
        <f t="shared" si="145"/>
        <v>5.0576592164430969E-3</v>
      </c>
      <c r="AO438" s="8">
        <f t="shared" si="145"/>
        <v>3.0422010324469752E-4</v>
      </c>
      <c r="AP438" s="8">
        <f t="shared" si="145"/>
        <v>5.6090581535741103E-4</v>
      </c>
      <c r="AQ438" s="8">
        <f t="shared" si="145"/>
        <v>2.9471322501830075E-4</v>
      </c>
      <c r="AR438" s="8">
        <f t="shared" si="145"/>
        <v>2.6619259033911033E-4</v>
      </c>
      <c r="AS438" s="8">
        <f t="shared" si="145"/>
        <v>8.5561904037571179E-5</v>
      </c>
      <c r="AT438" s="8">
        <f t="shared" si="145"/>
        <v>4.7534391131983988E-5</v>
      </c>
      <c r="AU438" s="8">
        <f t="shared" si="145"/>
        <v>1.3309629516955517E-4</v>
      </c>
      <c r="AV438" s="8">
        <f t="shared" si="145"/>
        <v>1.2358941694315837E-4</v>
      </c>
      <c r="AW438" s="8">
        <f t="shared" si="145"/>
        <v>7.7005713633814064E-4</v>
      </c>
      <c r="AX438" s="8">
        <f t="shared" si="145"/>
        <v>3.2323385969749112E-4</v>
      </c>
      <c r="AY438" s="8">
        <f t="shared" si="145"/>
        <v>3.8027512905587191E-5</v>
      </c>
      <c r="AZ438" s="8">
        <f t="shared" si="145"/>
        <v>1.9013756452793595E-5</v>
      </c>
      <c r="BA438" s="8">
        <f t="shared" si="145"/>
        <v>2.6619259033911033E-4</v>
      </c>
      <c r="BB438" s="8">
        <f t="shared" si="145"/>
        <v>1.5211005162234876E-4</v>
      </c>
      <c r="BC438" s="8">
        <f t="shared" si="145"/>
        <v>1.9013756452793595E-4</v>
      </c>
      <c r="BD438" s="8">
        <f t="shared" si="145"/>
        <v>8.7463279682850538E-4</v>
      </c>
      <c r="BE438" s="8">
        <f t="shared" si="145"/>
        <v>4.7534391131983988E-5</v>
      </c>
      <c r="BF438" s="8">
        <f t="shared" si="145"/>
        <v>4.4682327664064952E-4</v>
      </c>
      <c r="BG438" s="8">
        <f t="shared" si="145"/>
        <v>4.7534391131983988E-5</v>
      </c>
      <c r="BH438" s="8">
        <f t="shared" si="145"/>
        <v>3.5175449437668154E-4</v>
      </c>
      <c r="BI438" s="8">
        <f t="shared" si="145"/>
        <v>2.4717883388631674E-4</v>
      </c>
      <c r="BJ438" s="8">
        <f t="shared" si="145"/>
        <v>4.7534391131983988E-5</v>
      </c>
      <c r="BK438" s="8">
        <f t="shared" si="145"/>
        <v>1.359483586374742E-3</v>
      </c>
    </row>
    <row r="439" spans="1:63" s="1" customFormat="1" ht="5.0999999999999996" customHeight="1" x14ac:dyDescent="0.2">
      <c r="B439" s="12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 s="1" customFormat="1" ht="9.9" customHeight="1" x14ac:dyDescent="0.2">
      <c r="A440" s="3" t="s">
        <v>137</v>
      </c>
      <c r="B440" s="12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 s="1" customFormat="1" ht="9.9" customHeight="1" x14ac:dyDescent="0.2">
      <c r="B441" s="10" t="s">
        <v>122</v>
      </c>
      <c r="C441" s="4">
        <v>7</v>
      </c>
      <c r="D441" s="4">
        <v>10</v>
      </c>
      <c r="E441" s="4">
        <v>5</v>
      </c>
      <c r="F441" s="4">
        <v>14274</v>
      </c>
      <c r="G441" s="4">
        <v>62</v>
      </c>
      <c r="H441" s="4">
        <v>69</v>
      </c>
      <c r="I441" s="4">
        <v>2</v>
      </c>
      <c r="J441" s="4">
        <v>4</v>
      </c>
      <c r="K441" s="4">
        <v>2</v>
      </c>
      <c r="L441" s="4">
        <v>1</v>
      </c>
      <c r="M441" s="4">
        <v>128</v>
      </c>
      <c r="N441" s="4">
        <v>1942</v>
      </c>
      <c r="O441" s="4">
        <v>10</v>
      </c>
      <c r="P441" s="4">
        <v>3</v>
      </c>
      <c r="Q441" s="4">
        <v>2506</v>
      </c>
      <c r="R441" s="4">
        <v>14</v>
      </c>
      <c r="S441" s="4">
        <v>21</v>
      </c>
      <c r="T441" s="4">
        <v>5</v>
      </c>
      <c r="U441" s="4">
        <v>11548</v>
      </c>
      <c r="V441" s="4">
        <v>94</v>
      </c>
      <c r="W441" s="4">
        <v>168</v>
      </c>
      <c r="X441" s="4">
        <v>281</v>
      </c>
      <c r="Y441" s="4">
        <v>258</v>
      </c>
      <c r="Z441" s="4">
        <v>14</v>
      </c>
      <c r="AA441" s="4">
        <v>4</v>
      </c>
      <c r="AB441" s="4">
        <v>6959</v>
      </c>
      <c r="AC441" s="4">
        <v>21</v>
      </c>
      <c r="AD441" s="4">
        <v>120</v>
      </c>
      <c r="AE441" s="4">
        <v>27</v>
      </c>
      <c r="AF441" s="4">
        <v>31218</v>
      </c>
      <c r="AG441" s="4">
        <v>76</v>
      </c>
      <c r="AH441" s="4">
        <v>25</v>
      </c>
      <c r="AI441" s="4">
        <v>57</v>
      </c>
      <c r="AJ441" s="4">
        <v>57</v>
      </c>
      <c r="AK441" s="4">
        <v>25</v>
      </c>
      <c r="AL441" s="4">
        <v>9</v>
      </c>
      <c r="AM441" s="4">
        <v>41</v>
      </c>
      <c r="AN441" s="4">
        <v>131</v>
      </c>
      <c r="AO441" s="4">
        <v>12</v>
      </c>
      <c r="AP441" s="4">
        <v>42</v>
      </c>
      <c r="AQ441" s="4">
        <v>24</v>
      </c>
      <c r="AR441" s="4">
        <v>9</v>
      </c>
      <c r="AS441" s="4">
        <v>2</v>
      </c>
      <c r="AT441" s="4">
        <v>2</v>
      </c>
      <c r="AU441" s="4">
        <v>3</v>
      </c>
      <c r="AV441" s="4">
        <v>7</v>
      </c>
      <c r="AW441" s="4">
        <v>43</v>
      </c>
      <c r="AX441" s="4">
        <v>16</v>
      </c>
      <c r="AY441" s="4">
        <v>3</v>
      </c>
      <c r="AZ441" s="4">
        <v>0</v>
      </c>
      <c r="BA441" s="4">
        <v>10</v>
      </c>
      <c r="BB441" s="4">
        <v>6</v>
      </c>
      <c r="BC441" s="4">
        <v>7</v>
      </c>
      <c r="BD441" s="4">
        <v>9</v>
      </c>
      <c r="BE441" s="4">
        <v>3</v>
      </c>
      <c r="BF441" s="4">
        <v>21</v>
      </c>
      <c r="BG441" s="4">
        <v>3</v>
      </c>
      <c r="BH441" s="4">
        <v>11</v>
      </c>
      <c r="BI441" s="4">
        <v>11</v>
      </c>
      <c r="BJ441" s="4">
        <v>4</v>
      </c>
      <c r="BK441" s="4">
        <v>44</v>
      </c>
    </row>
    <row r="442" spans="1:63" s="1" customFormat="1" ht="9.9" customHeight="1" x14ac:dyDescent="0.2">
      <c r="B442" s="10" t="s">
        <v>138</v>
      </c>
      <c r="C442" s="4">
        <v>15</v>
      </c>
      <c r="D442" s="4">
        <v>31</v>
      </c>
      <c r="E442" s="4">
        <v>7</v>
      </c>
      <c r="F442" s="4">
        <v>19668</v>
      </c>
      <c r="G442" s="4">
        <v>238</v>
      </c>
      <c r="H442" s="4">
        <v>108</v>
      </c>
      <c r="I442" s="4">
        <v>10</v>
      </c>
      <c r="J442" s="4">
        <v>17</v>
      </c>
      <c r="K442" s="4">
        <v>16</v>
      </c>
      <c r="L442" s="4">
        <v>4</v>
      </c>
      <c r="M442" s="4">
        <v>213</v>
      </c>
      <c r="N442" s="4">
        <v>1963</v>
      </c>
      <c r="O442" s="4">
        <v>41</v>
      </c>
      <c r="P442" s="4">
        <v>11</v>
      </c>
      <c r="Q442" s="4">
        <v>2866</v>
      </c>
      <c r="R442" s="4">
        <v>30</v>
      </c>
      <c r="S442" s="4">
        <v>28</v>
      </c>
      <c r="T442" s="4">
        <v>61</v>
      </c>
      <c r="U442" s="4">
        <v>14186</v>
      </c>
      <c r="V442" s="4">
        <v>314</v>
      </c>
      <c r="W442" s="4">
        <v>476</v>
      </c>
      <c r="X442" s="4">
        <v>437</v>
      </c>
      <c r="Y442" s="4">
        <v>435</v>
      </c>
      <c r="Z442" s="4">
        <v>50</v>
      </c>
      <c r="AA442" s="4">
        <v>17</v>
      </c>
      <c r="AB442" s="4">
        <v>7557</v>
      </c>
      <c r="AC442" s="4">
        <v>29</v>
      </c>
      <c r="AD442" s="4">
        <v>207</v>
      </c>
      <c r="AE442" s="4">
        <v>43</v>
      </c>
      <c r="AF442" s="4">
        <v>22604</v>
      </c>
      <c r="AG442" s="4">
        <v>111</v>
      </c>
      <c r="AH442" s="4">
        <v>133</v>
      </c>
      <c r="AI442" s="4">
        <v>180</v>
      </c>
      <c r="AJ442" s="4">
        <v>71</v>
      </c>
      <c r="AK442" s="4">
        <v>30</v>
      </c>
      <c r="AL442" s="4">
        <v>11</v>
      </c>
      <c r="AM442" s="4">
        <v>62</v>
      </c>
      <c r="AN442" s="4">
        <v>326</v>
      </c>
      <c r="AO442" s="4">
        <v>24</v>
      </c>
      <c r="AP442" s="4">
        <v>55</v>
      </c>
      <c r="AQ442" s="4">
        <v>63</v>
      </c>
      <c r="AR442" s="4">
        <v>14</v>
      </c>
      <c r="AS442" s="4">
        <v>4</v>
      </c>
      <c r="AT442" s="4">
        <v>12</v>
      </c>
      <c r="AU442" s="4">
        <v>3</v>
      </c>
      <c r="AV442" s="4">
        <v>11</v>
      </c>
      <c r="AW442" s="4">
        <v>50</v>
      </c>
      <c r="AX442" s="4">
        <v>19</v>
      </c>
      <c r="AY442" s="4">
        <v>4</v>
      </c>
      <c r="AZ442" s="4">
        <v>3</v>
      </c>
      <c r="BA442" s="4">
        <v>16</v>
      </c>
      <c r="BB442" s="4">
        <v>21</v>
      </c>
      <c r="BC442" s="4">
        <v>57</v>
      </c>
      <c r="BD442" s="4">
        <v>30</v>
      </c>
      <c r="BE442" s="4">
        <v>112</v>
      </c>
      <c r="BF442" s="4">
        <v>9</v>
      </c>
      <c r="BG442" s="4">
        <v>14</v>
      </c>
      <c r="BH442" s="4">
        <v>35</v>
      </c>
      <c r="BI442" s="4">
        <v>76</v>
      </c>
      <c r="BJ442" s="4">
        <v>12</v>
      </c>
      <c r="BK442" s="4">
        <v>84</v>
      </c>
    </row>
    <row r="443" spans="1:63" s="1" customFormat="1" ht="9.9" customHeight="1" x14ac:dyDescent="0.2">
      <c r="A443" s="6" t="s">
        <v>17</v>
      </c>
      <c r="B443" s="10"/>
      <c r="C443" s="4">
        <v>22</v>
      </c>
      <c r="D443" s="4">
        <v>41</v>
      </c>
      <c r="E443" s="4">
        <v>12</v>
      </c>
      <c r="F443" s="4">
        <v>33942</v>
      </c>
      <c r="G443" s="4">
        <v>300</v>
      </c>
      <c r="H443" s="4">
        <v>177</v>
      </c>
      <c r="I443" s="4">
        <v>12</v>
      </c>
      <c r="J443" s="4">
        <v>21</v>
      </c>
      <c r="K443" s="4">
        <v>18</v>
      </c>
      <c r="L443" s="4">
        <v>5</v>
      </c>
      <c r="M443" s="4">
        <v>341</v>
      </c>
      <c r="N443" s="4">
        <v>3905</v>
      </c>
      <c r="O443" s="4">
        <v>51</v>
      </c>
      <c r="P443" s="4">
        <v>14</v>
      </c>
      <c r="Q443" s="4">
        <v>5372</v>
      </c>
      <c r="R443" s="4">
        <v>44</v>
      </c>
      <c r="S443" s="4">
        <v>49</v>
      </c>
      <c r="T443" s="4">
        <v>66</v>
      </c>
      <c r="U443" s="4">
        <v>25734</v>
      </c>
      <c r="V443" s="4">
        <v>408</v>
      </c>
      <c r="W443" s="4">
        <v>644</v>
      </c>
      <c r="X443" s="4">
        <v>718</v>
      </c>
      <c r="Y443" s="4">
        <v>693</v>
      </c>
      <c r="Z443" s="4">
        <v>64</v>
      </c>
      <c r="AA443" s="4">
        <v>21</v>
      </c>
      <c r="AB443" s="4">
        <v>14516</v>
      </c>
      <c r="AC443" s="4">
        <v>50</v>
      </c>
      <c r="AD443" s="4">
        <v>327</v>
      </c>
      <c r="AE443" s="4">
        <v>70</v>
      </c>
      <c r="AF443" s="4">
        <v>53822</v>
      </c>
      <c r="AG443" s="4">
        <v>187</v>
      </c>
      <c r="AH443" s="4">
        <v>158</v>
      </c>
      <c r="AI443" s="4">
        <v>237</v>
      </c>
      <c r="AJ443" s="4">
        <v>128</v>
      </c>
      <c r="AK443" s="4">
        <v>55</v>
      </c>
      <c r="AL443" s="4">
        <v>20</v>
      </c>
      <c r="AM443" s="4">
        <v>103</v>
      </c>
      <c r="AN443" s="4">
        <v>457</v>
      </c>
      <c r="AO443" s="4">
        <v>36</v>
      </c>
      <c r="AP443" s="4">
        <v>97</v>
      </c>
      <c r="AQ443" s="4">
        <v>87</v>
      </c>
      <c r="AR443" s="4">
        <v>23</v>
      </c>
      <c r="AS443" s="4">
        <v>6</v>
      </c>
      <c r="AT443" s="4">
        <v>14</v>
      </c>
      <c r="AU443" s="4">
        <v>6</v>
      </c>
      <c r="AV443" s="4">
        <v>18</v>
      </c>
      <c r="AW443" s="4">
        <v>93</v>
      </c>
      <c r="AX443" s="4">
        <v>35</v>
      </c>
      <c r="AY443" s="4">
        <v>7</v>
      </c>
      <c r="AZ443" s="4">
        <v>3</v>
      </c>
      <c r="BA443" s="4">
        <v>26</v>
      </c>
      <c r="BB443" s="4">
        <v>27</v>
      </c>
      <c r="BC443" s="4">
        <v>64</v>
      </c>
      <c r="BD443" s="4">
        <v>39</v>
      </c>
      <c r="BE443" s="4">
        <v>115</v>
      </c>
      <c r="BF443" s="4">
        <v>30</v>
      </c>
      <c r="BG443" s="4">
        <v>17</v>
      </c>
      <c r="BH443" s="4">
        <v>46</v>
      </c>
      <c r="BI443" s="4">
        <v>87</v>
      </c>
      <c r="BJ443" s="4">
        <v>16</v>
      </c>
      <c r="BK443" s="4">
        <v>128</v>
      </c>
    </row>
    <row r="444" spans="1:63" s="7" customFormat="1" ht="9.9" customHeight="1" x14ac:dyDescent="0.2">
      <c r="B444" s="11" t="s">
        <v>18</v>
      </c>
      <c r="C444" s="8">
        <f t="shared" ref="C444:AH444" si="146">C443/ 144106</f>
        <v>1.5266539908123186E-4</v>
      </c>
      <c r="D444" s="8">
        <f t="shared" si="146"/>
        <v>2.8451278919684124E-4</v>
      </c>
      <c r="E444" s="8">
        <f t="shared" si="146"/>
        <v>8.3272035862490113E-5</v>
      </c>
      <c r="F444" s="8">
        <f t="shared" si="146"/>
        <v>0.23553495343705327</v>
      </c>
      <c r="G444" s="8">
        <f t="shared" si="146"/>
        <v>2.0818008965622528E-3</v>
      </c>
      <c r="H444" s="8">
        <f t="shared" si="146"/>
        <v>1.2282625289717292E-3</v>
      </c>
      <c r="I444" s="8">
        <f t="shared" si="146"/>
        <v>8.3272035862490113E-5</v>
      </c>
      <c r="J444" s="8">
        <f t="shared" si="146"/>
        <v>1.4572606275935768E-4</v>
      </c>
      <c r="K444" s="8">
        <f t="shared" si="146"/>
        <v>1.2490805379373516E-4</v>
      </c>
      <c r="L444" s="8">
        <f t="shared" si="146"/>
        <v>3.4696681609370882E-5</v>
      </c>
      <c r="M444" s="8">
        <f t="shared" si="146"/>
        <v>2.3663136857590941E-3</v>
      </c>
      <c r="N444" s="8">
        <f t="shared" si="146"/>
        <v>2.7098108336918655E-2</v>
      </c>
      <c r="O444" s="8">
        <f t="shared" si="146"/>
        <v>3.53906152415583E-4</v>
      </c>
      <c r="P444" s="8">
        <f t="shared" si="146"/>
        <v>9.7150708506238463E-5</v>
      </c>
      <c r="Q444" s="8">
        <f t="shared" si="146"/>
        <v>3.727811472110807E-2</v>
      </c>
      <c r="R444" s="8">
        <f t="shared" si="146"/>
        <v>3.0533079816246373E-4</v>
      </c>
      <c r="S444" s="8">
        <f t="shared" si="146"/>
        <v>3.4002747977183464E-4</v>
      </c>
      <c r="T444" s="8">
        <f t="shared" si="146"/>
        <v>4.5799619724369562E-4</v>
      </c>
      <c r="U444" s="8">
        <f t="shared" si="146"/>
        <v>0.17857688090711005</v>
      </c>
      <c r="V444" s="8">
        <f t="shared" si="146"/>
        <v>2.831249219324664E-3</v>
      </c>
      <c r="W444" s="8">
        <f t="shared" si="146"/>
        <v>4.4689325912869692E-3</v>
      </c>
      <c r="X444" s="8">
        <f t="shared" si="146"/>
        <v>4.9824434791056584E-3</v>
      </c>
      <c r="Y444" s="8">
        <f t="shared" si="146"/>
        <v>4.808960071058804E-3</v>
      </c>
      <c r="Z444" s="8">
        <f t="shared" si="146"/>
        <v>4.4411752459994725E-4</v>
      </c>
      <c r="AA444" s="8">
        <f t="shared" si="146"/>
        <v>1.4572606275935768E-4</v>
      </c>
      <c r="AB444" s="8">
        <f t="shared" si="146"/>
        <v>0.10073140604832553</v>
      </c>
      <c r="AC444" s="8">
        <f t="shared" si="146"/>
        <v>3.4696681609370882E-4</v>
      </c>
      <c r="AD444" s="8">
        <f t="shared" si="146"/>
        <v>2.2691629772528554E-3</v>
      </c>
      <c r="AE444" s="8">
        <f t="shared" si="146"/>
        <v>4.8575354253119229E-4</v>
      </c>
      <c r="AF444" s="8">
        <f t="shared" si="146"/>
        <v>0.37348895951591188</v>
      </c>
      <c r="AG444" s="8">
        <f t="shared" si="146"/>
        <v>1.2976558921904708E-3</v>
      </c>
      <c r="AH444" s="8">
        <f t="shared" si="146"/>
        <v>1.0964151388561199E-3</v>
      </c>
      <c r="AI444" s="8">
        <f t="shared" ref="AI444:BK444" si="147">AI443/ 144106</f>
        <v>1.6446227082841797E-3</v>
      </c>
      <c r="AJ444" s="8">
        <f t="shared" si="147"/>
        <v>8.8823504919989451E-4</v>
      </c>
      <c r="AK444" s="8">
        <f t="shared" si="147"/>
        <v>3.8166349770307967E-4</v>
      </c>
      <c r="AL444" s="8">
        <f t="shared" si="147"/>
        <v>1.3878672643748353E-4</v>
      </c>
      <c r="AM444" s="8">
        <f t="shared" si="147"/>
        <v>7.1475164115304007E-4</v>
      </c>
      <c r="AN444" s="8">
        <f t="shared" si="147"/>
        <v>3.1712766990964984E-3</v>
      </c>
      <c r="AO444" s="8">
        <f t="shared" si="147"/>
        <v>2.4981610758747033E-4</v>
      </c>
      <c r="AP444" s="8">
        <f t="shared" si="147"/>
        <v>6.7311562322179509E-4</v>
      </c>
      <c r="AQ444" s="8">
        <f t="shared" si="147"/>
        <v>6.0372226000305327E-4</v>
      </c>
      <c r="AR444" s="8">
        <f t="shared" si="147"/>
        <v>1.5960473540310605E-4</v>
      </c>
      <c r="AS444" s="8">
        <f t="shared" si="147"/>
        <v>4.1636017931245057E-5</v>
      </c>
      <c r="AT444" s="8">
        <f t="shared" si="147"/>
        <v>9.7150708506238463E-5</v>
      </c>
      <c r="AU444" s="8">
        <f t="shared" si="147"/>
        <v>4.1636017931245057E-5</v>
      </c>
      <c r="AV444" s="8">
        <f t="shared" si="147"/>
        <v>1.2490805379373516E-4</v>
      </c>
      <c r="AW444" s="8">
        <f t="shared" si="147"/>
        <v>6.4535827793429836E-4</v>
      </c>
      <c r="AX444" s="8">
        <f t="shared" si="147"/>
        <v>2.4287677126559614E-4</v>
      </c>
      <c r="AY444" s="8">
        <f t="shared" si="147"/>
        <v>4.8575354253119232E-5</v>
      </c>
      <c r="AZ444" s="8">
        <f t="shared" si="147"/>
        <v>2.0818008965622528E-5</v>
      </c>
      <c r="BA444" s="8">
        <f t="shared" si="147"/>
        <v>1.8042274436872856E-4</v>
      </c>
      <c r="BB444" s="8">
        <f t="shared" si="147"/>
        <v>1.8736208069060274E-4</v>
      </c>
      <c r="BC444" s="8">
        <f t="shared" si="147"/>
        <v>4.4411752459994725E-4</v>
      </c>
      <c r="BD444" s="8">
        <f t="shared" si="147"/>
        <v>2.7063411655309287E-4</v>
      </c>
      <c r="BE444" s="8">
        <f t="shared" si="147"/>
        <v>7.9802367701553025E-4</v>
      </c>
      <c r="BF444" s="8">
        <f t="shared" si="147"/>
        <v>2.0818008965622529E-4</v>
      </c>
      <c r="BG444" s="8">
        <f t="shared" si="147"/>
        <v>1.17968717471861E-4</v>
      </c>
      <c r="BH444" s="8">
        <f t="shared" si="147"/>
        <v>3.1920947080621209E-4</v>
      </c>
      <c r="BI444" s="8">
        <f t="shared" si="147"/>
        <v>6.0372226000305327E-4</v>
      </c>
      <c r="BJ444" s="8">
        <f t="shared" si="147"/>
        <v>1.1102938114998681E-4</v>
      </c>
      <c r="BK444" s="8">
        <f t="shared" si="147"/>
        <v>8.8823504919989451E-4</v>
      </c>
    </row>
    <row r="445" spans="1:63" s="1" customFormat="1" ht="5.0999999999999996" customHeight="1" x14ac:dyDescent="0.2">
      <c r="B445" s="12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 s="1" customFormat="1" ht="9.9" customHeight="1" x14ac:dyDescent="0.2">
      <c r="A446" s="3" t="s">
        <v>139</v>
      </c>
      <c r="B446" s="12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 s="1" customFormat="1" ht="9.9" customHeight="1" x14ac:dyDescent="0.2">
      <c r="B447" s="10" t="s">
        <v>138</v>
      </c>
      <c r="C447" s="4">
        <v>21</v>
      </c>
      <c r="D447" s="4">
        <v>46</v>
      </c>
      <c r="E447" s="4">
        <v>14</v>
      </c>
      <c r="F447" s="4">
        <v>29177</v>
      </c>
      <c r="G447" s="4">
        <v>348</v>
      </c>
      <c r="H447" s="4">
        <v>153</v>
      </c>
      <c r="I447" s="4">
        <v>21</v>
      </c>
      <c r="J447" s="4">
        <v>29</v>
      </c>
      <c r="K447" s="4">
        <v>46</v>
      </c>
      <c r="L447" s="4">
        <v>7</v>
      </c>
      <c r="M447" s="4">
        <v>350</v>
      </c>
      <c r="N447" s="4">
        <v>3526</v>
      </c>
      <c r="O447" s="4">
        <v>65</v>
      </c>
      <c r="P447" s="4">
        <v>18</v>
      </c>
      <c r="Q447" s="4">
        <v>4396</v>
      </c>
      <c r="R447" s="4">
        <v>41</v>
      </c>
      <c r="S447" s="4">
        <v>65</v>
      </c>
      <c r="T447" s="4">
        <v>66</v>
      </c>
      <c r="U447" s="4">
        <v>22010</v>
      </c>
      <c r="V447" s="4">
        <v>466</v>
      </c>
      <c r="W447" s="4">
        <v>733</v>
      </c>
      <c r="X447" s="4">
        <v>638</v>
      </c>
      <c r="Y447" s="4">
        <v>262</v>
      </c>
      <c r="Z447" s="4">
        <v>79</v>
      </c>
      <c r="AA447" s="4">
        <v>42</v>
      </c>
      <c r="AB447" s="4">
        <v>20050</v>
      </c>
      <c r="AC447" s="4">
        <v>38</v>
      </c>
      <c r="AD447" s="4">
        <v>429</v>
      </c>
      <c r="AE447" s="4">
        <v>70</v>
      </c>
      <c r="AF447" s="4">
        <v>61006</v>
      </c>
      <c r="AG447" s="4">
        <v>234</v>
      </c>
      <c r="AH447" s="4">
        <v>224</v>
      </c>
      <c r="AI447" s="4">
        <v>263</v>
      </c>
      <c r="AJ447" s="4">
        <v>156</v>
      </c>
      <c r="AK447" s="4">
        <v>79</v>
      </c>
      <c r="AL447" s="4">
        <v>19</v>
      </c>
      <c r="AM447" s="4">
        <v>113</v>
      </c>
      <c r="AN447" s="4">
        <v>456</v>
      </c>
      <c r="AO447" s="4">
        <v>55</v>
      </c>
      <c r="AP447" s="4">
        <v>94</v>
      </c>
      <c r="AQ447" s="4">
        <v>86</v>
      </c>
      <c r="AR447" s="4">
        <v>32</v>
      </c>
      <c r="AS447" s="4">
        <v>9</v>
      </c>
      <c r="AT447" s="4">
        <v>8</v>
      </c>
      <c r="AU447" s="4">
        <v>14</v>
      </c>
      <c r="AV447" s="4">
        <v>12</v>
      </c>
      <c r="AW447" s="4">
        <v>153</v>
      </c>
      <c r="AX447" s="4">
        <v>75</v>
      </c>
      <c r="AY447" s="4">
        <v>10</v>
      </c>
      <c r="AZ447" s="4">
        <v>4</v>
      </c>
      <c r="BA447" s="4">
        <v>32</v>
      </c>
      <c r="BB447" s="4">
        <v>41</v>
      </c>
      <c r="BC447" s="4">
        <v>96</v>
      </c>
      <c r="BD447" s="4">
        <v>39</v>
      </c>
      <c r="BE447" s="4">
        <v>346</v>
      </c>
      <c r="BF447" s="4">
        <v>24</v>
      </c>
      <c r="BG447" s="4">
        <v>16</v>
      </c>
      <c r="BH447" s="4">
        <v>51</v>
      </c>
      <c r="BI447" s="4">
        <v>103</v>
      </c>
      <c r="BJ447" s="4">
        <v>28</v>
      </c>
      <c r="BK447" s="4">
        <v>179</v>
      </c>
    </row>
    <row r="448" spans="1:63" s="1" customFormat="1" ht="9.9" customHeight="1" x14ac:dyDescent="0.2">
      <c r="A448" s="6" t="s">
        <v>17</v>
      </c>
      <c r="B448" s="10"/>
      <c r="C448" s="4">
        <v>21</v>
      </c>
      <c r="D448" s="4">
        <v>46</v>
      </c>
      <c r="E448" s="4">
        <v>14</v>
      </c>
      <c r="F448" s="4">
        <v>29177</v>
      </c>
      <c r="G448" s="4">
        <v>348</v>
      </c>
      <c r="H448" s="4">
        <v>153</v>
      </c>
      <c r="I448" s="4">
        <v>21</v>
      </c>
      <c r="J448" s="4">
        <v>29</v>
      </c>
      <c r="K448" s="4">
        <v>46</v>
      </c>
      <c r="L448" s="4">
        <v>7</v>
      </c>
      <c r="M448" s="4">
        <v>350</v>
      </c>
      <c r="N448" s="4">
        <v>3526</v>
      </c>
      <c r="O448" s="4">
        <v>65</v>
      </c>
      <c r="P448" s="4">
        <v>18</v>
      </c>
      <c r="Q448" s="4">
        <v>4396</v>
      </c>
      <c r="R448" s="4">
        <v>41</v>
      </c>
      <c r="S448" s="4">
        <v>65</v>
      </c>
      <c r="T448" s="4">
        <v>66</v>
      </c>
      <c r="U448" s="4">
        <v>22010</v>
      </c>
      <c r="V448" s="4">
        <v>466</v>
      </c>
      <c r="W448" s="4">
        <v>733</v>
      </c>
      <c r="X448" s="4">
        <v>638</v>
      </c>
      <c r="Y448" s="4">
        <v>262</v>
      </c>
      <c r="Z448" s="4">
        <v>79</v>
      </c>
      <c r="AA448" s="4">
        <v>42</v>
      </c>
      <c r="AB448" s="4">
        <v>20050</v>
      </c>
      <c r="AC448" s="4">
        <v>38</v>
      </c>
      <c r="AD448" s="4">
        <v>429</v>
      </c>
      <c r="AE448" s="4">
        <v>70</v>
      </c>
      <c r="AF448" s="4">
        <v>61006</v>
      </c>
      <c r="AG448" s="4">
        <v>234</v>
      </c>
      <c r="AH448" s="4">
        <v>224</v>
      </c>
      <c r="AI448" s="4">
        <v>263</v>
      </c>
      <c r="AJ448" s="4">
        <v>156</v>
      </c>
      <c r="AK448" s="4">
        <v>79</v>
      </c>
      <c r="AL448" s="4">
        <v>19</v>
      </c>
      <c r="AM448" s="4">
        <v>113</v>
      </c>
      <c r="AN448" s="4">
        <v>456</v>
      </c>
      <c r="AO448" s="4">
        <v>55</v>
      </c>
      <c r="AP448" s="4">
        <v>94</v>
      </c>
      <c r="AQ448" s="4">
        <v>86</v>
      </c>
      <c r="AR448" s="4">
        <v>32</v>
      </c>
      <c r="AS448" s="4">
        <v>9</v>
      </c>
      <c r="AT448" s="4">
        <v>8</v>
      </c>
      <c r="AU448" s="4">
        <v>14</v>
      </c>
      <c r="AV448" s="4">
        <v>12</v>
      </c>
      <c r="AW448" s="4">
        <v>153</v>
      </c>
      <c r="AX448" s="4">
        <v>75</v>
      </c>
      <c r="AY448" s="4">
        <v>10</v>
      </c>
      <c r="AZ448" s="4">
        <v>4</v>
      </c>
      <c r="BA448" s="4">
        <v>32</v>
      </c>
      <c r="BB448" s="4">
        <v>41</v>
      </c>
      <c r="BC448" s="4">
        <v>96</v>
      </c>
      <c r="BD448" s="4">
        <v>39</v>
      </c>
      <c r="BE448" s="4">
        <v>346</v>
      </c>
      <c r="BF448" s="4">
        <v>24</v>
      </c>
      <c r="BG448" s="4">
        <v>16</v>
      </c>
      <c r="BH448" s="4">
        <v>51</v>
      </c>
      <c r="BI448" s="4">
        <v>103</v>
      </c>
      <c r="BJ448" s="4">
        <v>28</v>
      </c>
      <c r="BK448" s="4">
        <v>179</v>
      </c>
    </row>
    <row r="449" spans="1:63" s="7" customFormat="1" ht="9.9" customHeight="1" x14ac:dyDescent="0.2">
      <c r="B449" s="11" t="s">
        <v>18</v>
      </c>
      <c r="C449" s="8">
        <f t="shared" ref="C449:AH449" si="148">C448/ 147468</f>
        <v>1.4240377573439663E-4</v>
      </c>
      <c r="D449" s="8">
        <f t="shared" si="148"/>
        <v>3.1193208018010687E-4</v>
      </c>
      <c r="E449" s="8">
        <f t="shared" si="148"/>
        <v>9.4935850489597746E-5</v>
      </c>
      <c r="F449" s="8">
        <f t="shared" si="148"/>
        <v>0.19785309355249953</v>
      </c>
      <c r="G449" s="8">
        <f t="shared" si="148"/>
        <v>2.3598339978842869E-3</v>
      </c>
      <c r="H449" s="8">
        <f t="shared" si="148"/>
        <v>1.0375132232077467E-3</v>
      </c>
      <c r="I449" s="8">
        <f t="shared" si="148"/>
        <v>1.4240377573439663E-4</v>
      </c>
      <c r="J449" s="8">
        <f t="shared" si="148"/>
        <v>1.9665283315702391E-4</v>
      </c>
      <c r="K449" s="8">
        <f t="shared" si="148"/>
        <v>3.1193208018010687E-4</v>
      </c>
      <c r="L449" s="8">
        <f t="shared" si="148"/>
        <v>4.7467925244798873E-5</v>
      </c>
      <c r="M449" s="8">
        <f t="shared" si="148"/>
        <v>2.3733962622399436E-3</v>
      </c>
      <c r="N449" s="8">
        <f t="shared" si="148"/>
        <v>2.3910272059022974E-2</v>
      </c>
      <c r="O449" s="8">
        <f t="shared" si="148"/>
        <v>4.4077359155884666E-4</v>
      </c>
      <c r="P449" s="8">
        <f t="shared" si="148"/>
        <v>1.2206037920091139E-4</v>
      </c>
      <c r="Q449" s="8">
        <f t="shared" si="148"/>
        <v>2.980985705373369E-2</v>
      </c>
      <c r="R449" s="8">
        <f t="shared" si="148"/>
        <v>2.7802641929096481E-4</v>
      </c>
      <c r="S449" s="8">
        <f t="shared" si="148"/>
        <v>4.4077359155884666E-4</v>
      </c>
      <c r="T449" s="8">
        <f t="shared" si="148"/>
        <v>4.475547237366751E-4</v>
      </c>
      <c r="U449" s="8">
        <f t="shared" si="148"/>
        <v>0.14925271923400332</v>
      </c>
      <c r="V449" s="8">
        <f t="shared" si="148"/>
        <v>3.1600075948680392E-3</v>
      </c>
      <c r="W449" s="8">
        <f t="shared" si="148"/>
        <v>4.9705698863482251E-3</v>
      </c>
      <c r="X449" s="8">
        <f t="shared" si="148"/>
        <v>4.3263623294545256E-3</v>
      </c>
      <c r="Y449" s="8">
        <f t="shared" si="148"/>
        <v>1.7766566305910435E-3</v>
      </c>
      <c r="Z449" s="8">
        <f t="shared" si="148"/>
        <v>5.3570944204844439E-4</v>
      </c>
      <c r="AA449" s="8">
        <f t="shared" si="148"/>
        <v>2.8480755146879325E-4</v>
      </c>
      <c r="AB449" s="8">
        <f t="shared" si="148"/>
        <v>0.13596170016545964</v>
      </c>
      <c r="AC449" s="8">
        <f t="shared" si="148"/>
        <v>2.5768302275747958E-4</v>
      </c>
      <c r="AD449" s="8">
        <f t="shared" si="148"/>
        <v>2.909105704288388E-3</v>
      </c>
      <c r="AE449" s="8">
        <f t="shared" si="148"/>
        <v>4.7467925244798872E-4</v>
      </c>
      <c r="AF449" s="8">
        <f t="shared" si="148"/>
        <v>0.41368974964060001</v>
      </c>
      <c r="AG449" s="8">
        <f t="shared" si="148"/>
        <v>1.5867849296118479E-3</v>
      </c>
      <c r="AH449" s="8">
        <f t="shared" si="148"/>
        <v>1.5189736078335639E-3</v>
      </c>
      <c r="AI449" s="8">
        <f t="shared" ref="AI449:BK449" si="149">AI448/ 147468</f>
        <v>1.7834377627688718E-3</v>
      </c>
      <c r="AJ449" s="8">
        <f t="shared" si="149"/>
        <v>1.0578566197412319E-3</v>
      </c>
      <c r="AK449" s="8">
        <f t="shared" si="149"/>
        <v>5.3570944204844439E-4</v>
      </c>
      <c r="AL449" s="8">
        <f t="shared" si="149"/>
        <v>1.2884151137873979E-4</v>
      </c>
      <c r="AM449" s="8">
        <f t="shared" si="149"/>
        <v>7.6626793609461041E-4</v>
      </c>
      <c r="AN449" s="8">
        <f t="shared" si="149"/>
        <v>3.092196273089755E-3</v>
      </c>
      <c r="AO449" s="8">
        <f t="shared" si="149"/>
        <v>3.7296226978056254E-4</v>
      </c>
      <c r="AP449" s="8">
        <f t="shared" si="149"/>
        <v>6.3742642471587051E-4</v>
      </c>
      <c r="AQ449" s="8">
        <f t="shared" si="149"/>
        <v>5.8317736729324328E-4</v>
      </c>
      <c r="AR449" s="8">
        <f t="shared" si="149"/>
        <v>2.1699622969050913E-4</v>
      </c>
      <c r="AS449" s="8">
        <f t="shared" si="149"/>
        <v>6.1030189600455694E-5</v>
      </c>
      <c r="AT449" s="8">
        <f t="shared" si="149"/>
        <v>5.4249057422627283E-5</v>
      </c>
      <c r="AU449" s="8">
        <f t="shared" si="149"/>
        <v>9.4935850489597746E-5</v>
      </c>
      <c r="AV449" s="8">
        <f t="shared" si="149"/>
        <v>8.1373586133940925E-5</v>
      </c>
      <c r="AW449" s="8">
        <f t="shared" si="149"/>
        <v>1.0375132232077467E-3</v>
      </c>
      <c r="AX449" s="8">
        <f t="shared" si="149"/>
        <v>5.0858491333713072E-4</v>
      </c>
      <c r="AY449" s="8">
        <f t="shared" si="149"/>
        <v>6.7811321778284104E-5</v>
      </c>
      <c r="AZ449" s="8">
        <f t="shared" si="149"/>
        <v>2.7124528711313642E-5</v>
      </c>
      <c r="BA449" s="8">
        <f t="shared" si="149"/>
        <v>2.1699622969050913E-4</v>
      </c>
      <c r="BB449" s="8">
        <f t="shared" si="149"/>
        <v>2.7802641929096481E-4</v>
      </c>
      <c r="BC449" s="8">
        <f t="shared" si="149"/>
        <v>6.509886890715274E-4</v>
      </c>
      <c r="BD449" s="8">
        <f t="shared" si="149"/>
        <v>2.6446415493530797E-4</v>
      </c>
      <c r="BE449" s="8">
        <f t="shared" si="149"/>
        <v>2.3462717335286298E-3</v>
      </c>
      <c r="BF449" s="8">
        <f t="shared" si="149"/>
        <v>1.6274717226788185E-4</v>
      </c>
      <c r="BG449" s="8">
        <f t="shared" si="149"/>
        <v>1.0849811484525457E-4</v>
      </c>
      <c r="BH449" s="8">
        <f t="shared" si="149"/>
        <v>3.4583774106924892E-4</v>
      </c>
      <c r="BI449" s="8">
        <f t="shared" si="149"/>
        <v>6.9845661431632629E-4</v>
      </c>
      <c r="BJ449" s="8">
        <f t="shared" si="149"/>
        <v>1.8987170097919549E-4</v>
      </c>
      <c r="BK449" s="8">
        <f t="shared" si="149"/>
        <v>1.2138226598312853E-3</v>
      </c>
    </row>
    <row r="450" spans="1:63" s="1" customFormat="1" ht="5.0999999999999996" customHeight="1" x14ac:dyDescent="0.2">
      <c r="B450" s="12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 s="1" customFormat="1" ht="9.9" customHeight="1" x14ac:dyDescent="0.2">
      <c r="A451" s="3" t="s">
        <v>140</v>
      </c>
      <c r="B451" s="12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 s="1" customFormat="1" ht="9.9" customHeight="1" x14ac:dyDescent="0.2">
      <c r="B452" s="10" t="s">
        <v>138</v>
      </c>
      <c r="C452" s="4">
        <v>24</v>
      </c>
      <c r="D452" s="4">
        <v>52</v>
      </c>
      <c r="E452" s="4">
        <v>20</v>
      </c>
      <c r="F452" s="4">
        <v>33635</v>
      </c>
      <c r="G452" s="4">
        <v>390</v>
      </c>
      <c r="H452" s="4">
        <v>129</v>
      </c>
      <c r="I452" s="4">
        <v>9</v>
      </c>
      <c r="J452" s="4">
        <v>26</v>
      </c>
      <c r="K452" s="4">
        <v>31</v>
      </c>
      <c r="L452" s="4">
        <v>7</v>
      </c>
      <c r="M452" s="4">
        <v>464</v>
      </c>
      <c r="N452" s="4">
        <v>4015</v>
      </c>
      <c r="O452" s="4">
        <v>51</v>
      </c>
      <c r="P452" s="4">
        <v>12</v>
      </c>
      <c r="Q452" s="4">
        <v>4463</v>
      </c>
      <c r="R452" s="4">
        <v>48</v>
      </c>
      <c r="S452" s="4">
        <v>160</v>
      </c>
      <c r="T452" s="4">
        <v>77</v>
      </c>
      <c r="U452" s="4">
        <v>25190</v>
      </c>
      <c r="V452" s="4">
        <v>496</v>
      </c>
      <c r="W452" s="4">
        <v>700</v>
      </c>
      <c r="X452" s="4">
        <v>703</v>
      </c>
      <c r="Y452" s="4">
        <v>349</v>
      </c>
      <c r="Z452" s="4">
        <v>70</v>
      </c>
      <c r="AA452" s="4">
        <v>36</v>
      </c>
      <c r="AB452" s="4">
        <v>10340</v>
      </c>
      <c r="AC452" s="4">
        <v>52</v>
      </c>
      <c r="AD452" s="4">
        <v>469</v>
      </c>
      <c r="AE452" s="4">
        <v>65</v>
      </c>
      <c r="AF452" s="4">
        <v>43493</v>
      </c>
      <c r="AG452" s="4">
        <v>239</v>
      </c>
      <c r="AH452" s="4">
        <v>188</v>
      </c>
      <c r="AI452" s="4">
        <v>259</v>
      </c>
      <c r="AJ452" s="4">
        <v>141</v>
      </c>
      <c r="AK452" s="4">
        <v>52</v>
      </c>
      <c r="AL452" s="4">
        <v>18</v>
      </c>
      <c r="AM452" s="4">
        <v>127</v>
      </c>
      <c r="AN452" s="4">
        <v>540</v>
      </c>
      <c r="AO452" s="4">
        <v>51</v>
      </c>
      <c r="AP452" s="4">
        <v>91</v>
      </c>
      <c r="AQ452" s="4">
        <v>51</v>
      </c>
      <c r="AR452" s="4">
        <v>25</v>
      </c>
      <c r="AS452" s="4">
        <v>5</v>
      </c>
      <c r="AT452" s="4">
        <v>6</v>
      </c>
      <c r="AU452" s="4">
        <v>9</v>
      </c>
      <c r="AV452" s="4">
        <v>19</v>
      </c>
      <c r="AW452" s="4">
        <v>99</v>
      </c>
      <c r="AX452" s="4">
        <v>37</v>
      </c>
      <c r="AY452" s="4">
        <v>20</v>
      </c>
      <c r="AZ452" s="4">
        <v>4</v>
      </c>
      <c r="BA452" s="4">
        <v>30</v>
      </c>
      <c r="BB452" s="4">
        <v>25</v>
      </c>
      <c r="BC452" s="4">
        <v>91</v>
      </c>
      <c r="BD452" s="4">
        <v>33</v>
      </c>
      <c r="BE452" s="4">
        <v>224</v>
      </c>
      <c r="BF452" s="4">
        <v>47</v>
      </c>
      <c r="BG452" s="4">
        <v>36</v>
      </c>
      <c r="BH452" s="4">
        <v>98</v>
      </c>
      <c r="BI452" s="4">
        <v>71</v>
      </c>
      <c r="BJ452" s="4">
        <v>16</v>
      </c>
      <c r="BK452" s="4">
        <v>43</v>
      </c>
    </row>
    <row r="453" spans="1:63" s="1" customFormat="1" ht="9.9" customHeight="1" x14ac:dyDescent="0.2">
      <c r="A453" s="6" t="s">
        <v>17</v>
      </c>
      <c r="B453" s="10"/>
      <c r="C453" s="4">
        <v>24</v>
      </c>
      <c r="D453" s="4">
        <v>52</v>
      </c>
      <c r="E453" s="4">
        <v>20</v>
      </c>
      <c r="F453" s="4">
        <v>33635</v>
      </c>
      <c r="G453" s="4">
        <v>390</v>
      </c>
      <c r="H453" s="4">
        <v>129</v>
      </c>
      <c r="I453" s="4">
        <v>9</v>
      </c>
      <c r="J453" s="4">
        <v>26</v>
      </c>
      <c r="K453" s="4">
        <v>31</v>
      </c>
      <c r="L453" s="4">
        <v>7</v>
      </c>
      <c r="M453" s="4">
        <v>464</v>
      </c>
      <c r="N453" s="4">
        <v>4015</v>
      </c>
      <c r="O453" s="4">
        <v>51</v>
      </c>
      <c r="P453" s="4">
        <v>12</v>
      </c>
      <c r="Q453" s="4">
        <v>4463</v>
      </c>
      <c r="R453" s="4">
        <v>48</v>
      </c>
      <c r="S453" s="4">
        <v>160</v>
      </c>
      <c r="T453" s="4">
        <v>77</v>
      </c>
      <c r="U453" s="4">
        <v>25190</v>
      </c>
      <c r="V453" s="4">
        <v>496</v>
      </c>
      <c r="W453" s="4">
        <v>700</v>
      </c>
      <c r="X453" s="4">
        <v>703</v>
      </c>
      <c r="Y453" s="4">
        <v>349</v>
      </c>
      <c r="Z453" s="4">
        <v>70</v>
      </c>
      <c r="AA453" s="4">
        <v>36</v>
      </c>
      <c r="AB453" s="4">
        <v>10340</v>
      </c>
      <c r="AC453" s="4">
        <v>52</v>
      </c>
      <c r="AD453" s="4">
        <v>469</v>
      </c>
      <c r="AE453" s="4">
        <v>65</v>
      </c>
      <c r="AF453" s="4">
        <v>43493</v>
      </c>
      <c r="AG453" s="4">
        <v>239</v>
      </c>
      <c r="AH453" s="4">
        <v>188</v>
      </c>
      <c r="AI453" s="4">
        <v>259</v>
      </c>
      <c r="AJ453" s="4">
        <v>141</v>
      </c>
      <c r="AK453" s="4">
        <v>52</v>
      </c>
      <c r="AL453" s="4">
        <v>18</v>
      </c>
      <c r="AM453" s="4">
        <v>127</v>
      </c>
      <c r="AN453" s="4">
        <v>540</v>
      </c>
      <c r="AO453" s="4">
        <v>51</v>
      </c>
      <c r="AP453" s="4">
        <v>91</v>
      </c>
      <c r="AQ453" s="4">
        <v>51</v>
      </c>
      <c r="AR453" s="4">
        <v>25</v>
      </c>
      <c r="AS453" s="4">
        <v>5</v>
      </c>
      <c r="AT453" s="4">
        <v>6</v>
      </c>
      <c r="AU453" s="4">
        <v>9</v>
      </c>
      <c r="AV453" s="4">
        <v>19</v>
      </c>
      <c r="AW453" s="4">
        <v>99</v>
      </c>
      <c r="AX453" s="4">
        <v>37</v>
      </c>
      <c r="AY453" s="4">
        <v>20</v>
      </c>
      <c r="AZ453" s="4">
        <v>4</v>
      </c>
      <c r="BA453" s="4">
        <v>30</v>
      </c>
      <c r="BB453" s="4">
        <v>25</v>
      </c>
      <c r="BC453" s="4">
        <v>91</v>
      </c>
      <c r="BD453" s="4">
        <v>33</v>
      </c>
      <c r="BE453" s="4">
        <v>224</v>
      </c>
      <c r="BF453" s="4">
        <v>47</v>
      </c>
      <c r="BG453" s="4">
        <v>36</v>
      </c>
      <c r="BH453" s="4">
        <v>98</v>
      </c>
      <c r="BI453" s="4">
        <v>71</v>
      </c>
      <c r="BJ453" s="4">
        <v>16</v>
      </c>
      <c r="BK453" s="4">
        <v>43</v>
      </c>
    </row>
    <row r="454" spans="1:63" s="7" customFormat="1" ht="9.9" customHeight="1" x14ac:dyDescent="0.2">
      <c r="B454" s="11" t="s">
        <v>18</v>
      </c>
      <c r="C454" s="8">
        <f t="shared" ref="C454:AH454" si="150">C453/ 128554</f>
        <v>1.8669197380089301E-4</v>
      </c>
      <c r="D454" s="8">
        <f t="shared" si="150"/>
        <v>4.0449927656860152E-4</v>
      </c>
      <c r="E454" s="8">
        <f t="shared" si="150"/>
        <v>1.5557664483407751E-4</v>
      </c>
      <c r="F454" s="8">
        <f t="shared" si="150"/>
        <v>0.26164102244970983</v>
      </c>
      <c r="G454" s="8">
        <f t="shared" si="150"/>
        <v>3.0337445742645115E-3</v>
      </c>
      <c r="H454" s="8">
        <f t="shared" si="150"/>
        <v>1.0034693591797999E-3</v>
      </c>
      <c r="I454" s="8">
        <f t="shared" si="150"/>
        <v>7.0009490175334879E-5</v>
      </c>
      <c r="J454" s="8">
        <f t="shared" si="150"/>
        <v>2.0224963828430076E-4</v>
      </c>
      <c r="K454" s="8">
        <f t="shared" si="150"/>
        <v>2.4114379949282015E-4</v>
      </c>
      <c r="L454" s="8">
        <f t="shared" si="150"/>
        <v>5.4451825691927128E-5</v>
      </c>
      <c r="M454" s="8">
        <f t="shared" si="150"/>
        <v>3.6093781601505984E-3</v>
      </c>
      <c r="N454" s="8">
        <f t="shared" si="150"/>
        <v>3.123201145044106E-2</v>
      </c>
      <c r="O454" s="8">
        <f t="shared" si="150"/>
        <v>3.9672044432689763E-4</v>
      </c>
      <c r="P454" s="8">
        <f t="shared" si="150"/>
        <v>9.3345986900446505E-5</v>
      </c>
      <c r="Q454" s="8">
        <f t="shared" si="150"/>
        <v>3.4716928294724399E-2</v>
      </c>
      <c r="R454" s="8">
        <f t="shared" si="150"/>
        <v>3.7338394760178602E-4</v>
      </c>
      <c r="S454" s="8">
        <f t="shared" si="150"/>
        <v>1.2446131586726201E-3</v>
      </c>
      <c r="T454" s="8">
        <f t="shared" si="150"/>
        <v>5.9897008261119837E-4</v>
      </c>
      <c r="U454" s="8">
        <f t="shared" si="150"/>
        <v>0.19594878416852063</v>
      </c>
      <c r="V454" s="8">
        <f t="shared" si="150"/>
        <v>3.8583007918851224E-3</v>
      </c>
      <c r="W454" s="8">
        <f t="shared" si="150"/>
        <v>5.4451825691927127E-3</v>
      </c>
      <c r="X454" s="8">
        <f t="shared" si="150"/>
        <v>5.4685190659178248E-3</v>
      </c>
      <c r="Y454" s="8">
        <f t="shared" si="150"/>
        <v>2.7148124523546525E-3</v>
      </c>
      <c r="Z454" s="8">
        <f t="shared" si="150"/>
        <v>5.4451825691927125E-4</v>
      </c>
      <c r="AA454" s="8">
        <f t="shared" si="150"/>
        <v>2.8003796070133951E-4</v>
      </c>
      <c r="AB454" s="8">
        <f t="shared" si="150"/>
        <v>8.0433125379218068E-2</v>
      </c>
      <c r="AC454" s="8">
        <f t="shared" si="150"/>
        <v>4.0449927656860152E-4</v>
      </c>
      <c r="AD454" s="8">
        <f t="shared" si="150"/>
        <v>3.6482723213591174E-3</v>
      </c>
      <c r="AE454" s="8">
        <f t="shared" si="150"/>
        <v>5.0562409571075191E-4</v>
      </c>
      <c r="AF454" s="8">
        <f t="shared" si="150"/>
        <v>0.33832475068842666</v>
      </c>
      <c r="AG454" s="8">
        <f t="shared" si="150"/>
        <v>1.8591409057672262E-3</v>
      </c>
      <c r="AH454" s="8">
        <f t="shared" si="150"/>
        <v>1.4624204614403285E-3</v>
      </c>
      <c r="AI454" s="8">
        <f t="shared" ref="AI454:BK454" si="151">AI453/ 128554</f>
        <v>2.0147175506013038E-3</v>
      </c>
      <c r="AJ454" s="8">
        <f t="shared" si="151"/>
        <v>1.0968153460802464E-3</v>
      </c>
      <c r="AK454" s="8">
        <f t="shared" si="151"/>
        <v>4.0449927656860152E-4</v>
      </c>
      <c r="AL454" s="8">
        <f t="shared" si="151"/>
        <v>1.4001898035066976E-4</v>
      </c>
      <c r="AM454" s="8">
        <f t="shared" si="151"/>
        <v>9.8791169469639216E-4</v>
      </c>
      <c r="AN454" s="8">
        <f t="shared" si="151"/>
        <v>4.2005694105200931E-3</v>
      </c>
      <c r="AO454" s="8">
        <f t="shared" si="151"/>
        <v>3.9672044432689763E-4</v>
      </c>
      <c r="AP454" s="8">
        <f t="shared" si="151"/>
        <v>7.078737339950527E-4</v>
      </c>
      <c r="AQ454" s="8">
        <f t="shared" si="151"/>
        <v>3.9672044432689763E-4</v>
      </c>
      <c r="AR454" s="8">
        <f t="shared" si="151"/>
        <v>1.944708060425969E-4</v>
      </c>
      <c r="AS454" s="8">
        <f t="shared" si="151"/>
        <v>3.8894161208519377E-5</v>
      </c>
      <c r="AT454" s="8">
        <f t="shared" si="151"/>
        <v>4.6672993450223252E-5</v>
      </c>
      <c r="AU454" s="8">
        <f t="shared" si="151"/>
        <v>7.0009490175334879E-5</v>
      </c>
      <c r="AV454" s="8">
        <f t="shared" si="151"/>
        <v>1.4779781259237365E-4</v>
      </c>
      <c r="AW454" s="8">
        <f t="shared" si="151"/>
        <v>7.7010439192868371E-4</v>
      </c>
      <c r="AX454" s="8">
        <f t="shared" si="151"/>
        <v>2.878167929430434E-4</v>
      </c>
      <c r="AY454" s="8">
        <f t="shared" si="151"/>
        <v>1.5557664483407751E-4</v>
      </c>
      <c r="AZ454" s="8">
        <f t="shared" si="151"/>
        <v>3.1115328966815502E-5</v>
      </c>
      <c r="BA454" s="8">
        <f t="shared" si="151"/>
        <v>2.3336496725111626E-4</v>
      </c>
      <c r="BB454" s="8">
        <f t="shared" si="151"/>
        <v>1.944708060425969E-4</v>
      </c>
      <c r="BC454" s="8">
        <f t="shared" si="151"/>
        <v>7.078737339950527E-4</v>
      </c>
      <c r="BD454" s="8">
        <f t="shared" si="151"/>
        <v>2.567014639762279E-4</v>
      </c>
      <c r="BE454" s="8">
        <f t="shared" si="151"/>
        <v>1.7424584221416681E-3</v>
      </c>
      <c r="BF454" s="8">
        <f t="shared" si="151"/>
        <v>3.6560511536008213E-4</v>
      </c>
      <c r="BG454" s="8">
        <f t="shared" si="151"/>
        <v>2.8003796070133951E-4</v>
      </c>
      <c r="BH454" s="8">
        <f t="shared" si="151"/>
        <v>7.6232555968697982E-4</v>
      </c>
      <c r="BI454" s="8">
        <f t="shared" si="151"/>
        <v>5.5229708916097514E-4</v>
      </c>
      <c r="BJ454" s="8">
        <f t="shared" si="151"/>
        <v>1.2446131586726201E-4</v>
      </c>
      <c r="BK454" s="8">
        <f t="shared" si="151"/>
        <v>3.3448978639326663E-4</v>
      </c>
    </row>
    <row r="455" spans="1:63" s="1" customFormat="1" ht="5.0999999999999996" customHeight="1" x14ac:dyDescent="0.2">
      <c r="B455" s="12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 s="1" customFormat="1" ht="9.9" customHeight="1" x14ac:dyDescent="0.2">
      <c r="A456" s="3" t="s">
        <v>141</v>
      </c>
      <c r="B456" s="12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 s="1" customFormat="1" ht="9.9" customHeight="1" x14ac:dyDescent="0.2">
      <c r="B457" s="10" t="s">
        <v>138</v>
      </c>
      <c r="C457" s="4">
        <v>27</v>
      </c>
      <c r="D457" s="4">
        <v>30</v>
      </c>
      <c r="E457" s="4">
        <v>8</v>
      </c>
      <c r="F457" s="4">
        <v>44196</v>
      </c>
      <c r="G457" s="4">
        <v>343</v>
      </c>
      <c r="H457" s="4">
        <v>234</v>
      </c>
      <c r="I457" s="4">
        <v>14</v>
      </c>
      <c r="J457" s="4">
        <v>21</v>
      </c>
      <c r="K457" s="4">
        <v>31</v>
      </c>
      <c r="L457" s="4">
        <v>4</v>
      </c>
      <c r="M457" s="4">
        <v>655</v>
      </c>
      <c r="N457" s="4">
        <v>6848</v>
      </c>
      <c r="O457" s="4">
        <v>59</v>
      </c>
      <c r="P457" s="4">
        <v>12</v>
      </c>
      <c r="Q457" s="4">
        <v>6659</v>
      </c>
      <c r="R457" s="4">
        <v>41</v>
      </c>
      <c r="S457" s="4">
        <v>83</v>
      </c>
      <c r="T457" s="4">
        <v>66</v>
      </c>
      <c r="U457" s="4">
        <v>37481</v>
      </c>
      <c r="V457" s="4">
        <v>521</v>
      </c>
      <c r="W457" s="4">
        <v>799</v>
      </c>
      <c r="X457" s="4">
        <v>884</v>
      </c>
      <c r="Y457" s="4">
        <v>364</v>
      </c>
      <c r="Z457" s="4">
        <v>77</v>
      </c>
      <c r="AA457" s="4">
        <v>46</v>
      </c>
      <c r="AB457" s="4">
        <v>8090</v>
      </c>
      <c r="AC457" s="4">
        <v>76</v>
      </c>
      <c r="AD457" s="4">
        <v>604</v>
      </c>
      <c r="AE457" s="4">
        <v>50</v>
      </c>
      <c r="AF457" s="4">
        <v>47466</v>
      </c>
      <c r="AG457" s="4">
        <v>17</v>
      </c>
      <c r="AH457" s="4">
        <v>117</v>
      </c>
      <c r="AI457" s="4">
        <v>217</v>
      </c>
      <c r="AJ457" s="4">
        <v>168</v>
      </c>
      <c r="AK457" s="4">
        <v>33</v>
      </c>
      <c r="AL457" s="4">
        <v>11</v>
      </c>
      <c r="AM457" s="4">
        <v>154</v>
      </c>
      <c r="AN457" s="4">
        <v>439</v>
      </c>
      <c r="AO457" s="4">
        <v>55</v>
      </c>
      <c r="AP457" s="4">
        <v>91</v>
      </c>
      <c r="AQ457" s="4">
        <v>101</v>
      </c>
      <c r="AR457" s="4">
        <v>24</v>
      </c>
      <c r="AS457" s="4">
        <v>3</v>
      </c>
      <c r="AT457" s="4">
        <v>14</v>
      </c>
      <c r="AU457" s="4">
        <v>15</v>
      </c>
      <c r="AV457" s="4">
        <v>18</v>
      </c>
      <c r="AW457" s="4">
        <v>134</v>
      </c>
      <c r="AX457" s="4">
        <v>44</v>
      </c>
      <c r="AY457" s="4">
        <v>19</v>
      </c>
      <c r="AZ457" s="4">
        <v>5</v>
      </c>
      <c r="BA457" s="4">
        <v>34</v>
      </c>
      <c r="BB457" s="4">
        <v>30</v>
      </c>
      <c r="BC457" s="4">
        <v>113</v>
      </c>
      <c r="BD457" s="4">
        <v>28</v>
      </c>
      <c r="BE457" s="4">
        <v>296</v>
      </c>
      <c r="BF457" s="4">
        <v>39</v>
      </c>
      <c r="BG457" s="4">
        <v>36</v>
      </c>
      <c r="BH457" s="4">
        <v>50</v>
      </c>
      <c r="BI457" s="4">
        <v>42</v>
      </c>
      <c r="BJ457" s="4">
        <v>21</v>
      </c>
      <c r="BK457" s="4">
        <v>33</v>
      </c>
    </row>
    <row r="458" spans="1:63" s="1" customFormat="1" ht="9.9" customHeight="1" x14ac:dyDescent="0.2">
      <c r="A458" s="6" t="s">
        <v>17</v>
      </c>
      <c r="B458" s="10"/>
      <c r="C458" s="4">
        <v>27</v>
      </c>
      <c r="D458" s="4">
        <v>30</v>
      </c>
      <c r="E458" s="4">
        <v>8</v>
      </c>
      <c r="F458" s="4">
        <v>44196</v>
      </c>
      <c r="G458" s="4">
        <v>343</v>
      </c>
      <c r="H458" s="4">
        <v>234</v>
      </c>
      <c r="I458" s="4">
        <v>14</v>
      </c>
      <c r="J458" s="4">
        <v>21</v>
      </c>
      <c r="K458" s="4">
        <v>31</v>
      </c>
      <c r="L458" s="4">
        <v>4</v>
      </c>
      <c r="M458" s="4">
        <v>655</v>
      </c>
      <c r="N458" s="4">
        <v>6848</v>
      </c>
      <c r="O458" s="4">
        <v>59</v>
      </c>
      <c r="P458" s="4">
        <v>12</v>
      </c>
      <c r="Q458" s="4">
        <v>6659</v>
      </c>
      <c r="R458" s="4">
        <v>41</v>
      </c>
      <c r="S458" s="4">
        <v>83</v>
      </c>
      <c r="T458" s="4">
        <v>66</v>
      </c>
      <c r="U458" s="4">
        <v>37481</v>
      </c>
      <c r="V458" s="4">
        <v>521</v>
      </c>
      <c r="W458" s="4">
        <v>799</v>
      </c>
      <c r="X458" s="4">
        <v>884</v>
      </c>
      <c r="Y458" s="4">
        <v>364</v>
      </c>
      <c r="Z458" s="4">
        <v>77</v>
      </c>
      <c r="AA458" s="4">
        <v>46</v>
      </c>
      <c r="AB458" s="4">
        <v>8090</v>
      </c>
      <c r="AC458" s="4">
        <v>76</v>
      </c>
      <c r="AD458" s="4">
        <v>604</v>
      </c>
      <c r="AE458" s="4">
        <v>50</v>
      </c>
      <c r="AF458" s="4">
        <v>47466</v>
      </c>
      <c r="AG458" s="4">
        <v>17</v>
      </c>
      <c r="AH458" s="4">
        <v>117</v>
      </c>
      <c r="AI458" s="4">
        <v>217</v>
      </c>
      <c r="AJ458" s="4">
        <v>168</v>
      </c>
      <c r="AK458" s="4">
        <v>33</v>
      </c>
      <c r="AL458" s="4">
        <v>11</v>
      </c>
      <c r="AM458" s="4">
        <v>154</v>
      </c>
      <c r="AN458" s="4">
        <v>439</v>
      </c>
      <c r="AO458" s="4">
        <v>55</v>
      </c>
      <c r="AP458" s="4">
        <v>91</v>
      </c>
      <c r="AQ458" s="4">
        <v>101</v>
      </c>
      <c r="AR458" s="4">
        <v>24</v>
      </c>
      <c r="AS458" s="4">
        <v>3</v>
      </c>
      <c r="AT458" s="4">
        <v>14</v>
      </c>
      <c r="AU458" s="4">
        <v>15</v>
      </c>
      <c r="AV458" s="4">
        <v>18</v>
      </c>
      <c r="AW458" s="4">
        <v>134</v>
      </c>
      <c r="AX458" s="4">
        <v>44</v>
      </c>
      <c r="AY458" s="4">
        <v>19</v>
      </c>
      <c r="AZ458" s="4">
        <v>5</v>
      </c>
      <c r="BA458" s="4">
        <v>34</v>
      </c>
      <c r="BB458" s="4">
        <v>30</v>
      </c>
      <c r="BC458" s="4">
        <v>113</v>
      </c>
      <c r="BD458" s="4">
        <v>28</v>
      </c>
      <c r="BE458" s="4">
        <v>296</v>
      </c>
      <c r="BF458" s="4">
        <v>39</v>
      </c>
      <c r="BG458" s="4">
        <v>36</v>
      </c>
      <c r="BH458" s="4">
        <v>50</v>
      </c>
      <c r="BI458" s="4">
        <v>42</v>
      </c>
      <c r="BJ458" s="4">
        <v>21</v>
      </c>
      <c r="BK458" s="4">
        <v>33</v>
      </c>
    </row>
    <row r="459" spans="1:63" s="7" customFormat="1" ht="9.9" customHeight="1" x14ac:dyDescent="0.2">
      <c r="B459" s="11" t="s">
        <v>18</v>
      </c>
      <c r="C459" s="8">
        <f t="shared" ref="C459:AH459" si="152">C458/ 158437</f>
        <v>1.704147389814248E-4</v>
      </c>
      <c r="D459" s="8">
        <f t="shared" si="152"/>
        <v>1.8934970997936087E-4</v>
      </c>
      <c r="E459" s="8">
        <f t="shared" si="152"/>
        <v>5.0493255994496237E-5</v>
      </c>
      <c r="F459" s="8">
        <f t="shared" si="152"/>
        <v>0.27894999274159443</v>
      </c>
      <c r="G459" s="8">
        <f t="shared" si="152"/>
        <v>2.1648983507640261E-3</v>
      </c>
      <c r="H459" s="8">
        <f t="shared" si="152"/>
        <v>1.4769277378390148E-3</v>
      </c>
      <c r="I459" s="8">
        <f t="shared" si="152"/>
        <v>8.8363197990368411E-5</v>
      </c>
      <c r="J459" s="8">
        <f t="shared" si="152"/>
        <v>1.3254479698555262E-4</v>
      </c>
      <c r="K459" s="8">
        <f t="shared" si="152"/>
        <v>1.9566136697867292E-4</v>
      </c>
      <c r="L459" s="8">
        <f t="shared" si="152"/>
        <v>2.5246627997248118E-5</v>
      </c>
      <c r="M459" s="8">
        <f t="shared" si="152"/>
        <v>4.1341353345493792E-3</v>
      </c>
      <c r="N459" s="8">
        <f t="shared" si="152"/>
        <v>4.322222713128878E-2</v>
      </c>
      <c r="O459" s="8">
        <f t="shared" si="152"/>
        <v>3.7238776295940975E-4</v>
      </c>
      <c r="P459" s="8">
        <f t="shared" si="152"/>
        <v>7.5739883991744349E-5</v>
      </c>
      <c r="Q459" s="8">
        <f t="shared" si="152"/>
        <v>4.2029323958418803E-2</v>
      </c>
      <c r="R459" s="8">
        <f t="shared" si="152"/>
        <v>2.587779369717932E-4</v>
      </c>
      <c r="S459" s="8">
        <f t="shared" si="152"/>
        <v>5.2386753094289839E-4</v>
      </c>
      <c r="T459" s="8">
        <f t="shared" si="152"/>
        <v>4.1656936195459394E-4</v>
      </c>
      <c r="U459" s="8">
        <f t="shared" si="152"/>
        <v>0.23656721599121416</v>
      </c>
      <c r="V459" s="8">
        <f t="shared" si="152"/>
        <v>3.2883732966415675E-3</v>
      </c>
      <c r="W459" s="8">
        <f t="shared" si="152"/>
        <v>5.0430139424503112E-3</v>
      </c>
      <c r="X459" s="8">
        <f t="shared" si="152"/>
        <v>5.5795047873918339E-3</v>
      </c>
      <c r="Y459" s="8">
        <f t="shared" si="152"/>
        <v>2.2974431477495788E-3</v>
      </c>
      <c r="Z459" s="8">
        <f t="shared" si="152"/>
        <v>4.8599758894702624E-4</v>
      </c>
      <c r="AA459" s="8">
        <f t="shared" si="152"/>
        <v>2.9033622196835335E-4</v>
      </c>
      <c r="AB459" s="8">
        <f t="shared" si="152"/>
        <v>5.1061305124434318E-2</v>
      </c>
      <c r="AC459" s="8">
        <f t="shared" si="152"/>
        <v>4.7968593194771424E-4</v>
      </c>
      <c r="AD459" s="8">
        <f t="shared" si="152"/>
        <v>3.812240827584466E-3</v>
      </c>
      <c r="AE459" s="8">
        <f t="shared" si="152"/>
        <v>3.1558284996560144E-4</v>
      </c>
      <c r="AF459" s="8">
        <f t="shared" si="152"/>
        <v>0.29958911112934478</v>
      </c>
      <c r="AG459" s="8">
        <f t="shared" si="152"/>
        <v>1.072981689883045E-4</v>
      </c>
      <c r="AH459" s="8">
        <f t="shared" si="152"/>
        <v>7.3846386891950739E-4</v>
      </c>
      <c r="AI459" s="8">
        <f t="shared" ref="AI459:BK459" si="153">AI458/ 158437</f>
        <v>1.3696295688507103E-3</v>
      </c>
      <c r="AJ459" s="8">
        <f t="shared" si="153"/>
        <v>1.060358375884421E-3</v>
      </c>
      <c r="AK459" s="8">
        <f t="shared" si="153"/>
        <v>2.0828468097729697E-4</v>
      </c>
      <c r="AL459" s="8">
        <f t="shared" si="153"/>
        <v>6.9428226992432324E-5</v>
      </c>
      <c r="AM459" s="8">
        <f t="shared" si="153"/>
        <v>9.7199517789405248E-4</v>
      </c>
      <c r="AN459" s="8">
        <f t="shared" si="153"/>
        <v>2.7708174226979809E-3</v>
      </c>
      <c r="AO459" s="8">
        <f t="shared" si="153"/>
        <v>3.4714113496216159E-4</v>
      </c>
      <c r="AP459" s="8">
        <f t="shared" si="153"/>
        <v>5.7436078693739469E-4</v>
      </c>
      <c r="AQ459" s="8">
        <f t="shared" si="153"/>
        <v>6.3747735693051499E-4</v>
      </c>
      <c r="AR459" s="8">
        <f t="shared" si="153"/>
        <v>1.514797679834887E-4</v>
      </c>
      <c r="AS459" s="8">
        <f t="shared" si="153"/>
        <v>1.8934970997936087E-5</v>
      </c>
      <c r="AT459" s="8">
        <f t="shared" si="153"/>
        <v>8.8363197990368411E-5</v>
      </c>
      <c r="AU459" s="8">
        <f t="shared" si="153"/>
        <v>9.4674854989680436E-5</v>
      </c>
      <c r="AV459" s="8">
        <f t="shared" si="153"/>
        <v>1.1360982598761652E-4</v>
      </c>
      <c r="AW459" s="8">
        <f t="shared" si="153"/>
        <v>8.4576203790781199E-4</v>
      </c>
      <c r="AX459" s="8">
        <f t="shared" si="153"/>
        <v>2.777129079697293E-4</v>
      </c>
      <c r="AY459" s="8">
        <f t="shared" si="153"/>
        <v>1.1992148298692856E-4</v>
      </c>
      <c r="AZ459" s="8">
        <f t="shared" si="153"/>
        <v>3.155828499656015E-5</v>
      </c>
      <c r="BA459" s="8">
        <f t="shared" si="153"/>
        <v>2.14596337976609E-4</v>
      </c>
      <c r="BB459" s="8">
        <f t="shared" si="153"/>
        <v>1.8934970997936087E-4</v>
      </c>
      <c r="BC459" s="8">
        <f t="shared" si="153"/>
        <v>7.1321724092225929E-4</v>
      </c>
      <c r="BD459" s="8">
        <f t="shared" si="153"/>
        <v>1.7672639598073682E-4</v>
      </c>
      <c r="BE459" s="8">
        <f t="shared" si="153"/>
        <v>1.8682504717963608E-3</v>
      </c>
      <c r="BF459" s="8">
        <f t="shared" si="153"/>
        <v>2.4615462297316915E-4</v>
      </c>
      <c r="BG459" s="8">
        <f t="shared" si="153"/>
        <v>2.2721965197523305E-4</v>
      </c>
      <c r="BH459" s="8">
        <f t="shared" si="153"/>
        <v>3.1558284996560144E-4</v>
      </c>
      <c r="BI459" s="8">
        <f t="shared" si="153"/>
        <v>2.6508959397110525E-4</v>
      </c>
      <c r="BJ459" s="8">
        <f t="shared" si="153"/>
        <v>1.3254479698555262E-4</v>
      </c>
      <c r="BK459" s="8">
        <f t="shared" si="153"/>
        <v>2.0828468097729697E-4</v>
      </c>
    </row>
    <row r="460" spans="1:63" s="1" customFormat="1" ht="5.0999999999999996" customHeight="1" x14ac:dyDescent="0.2">
      <c r="B460" s="12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 s="1" customFormat="1" ht="9.9" customHeight="1" x14ac:dyDescent="0.2">
      <c r="A461" s="3" t="s">
        <v>142</v>
      </c>
      <c r="B461" s="12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 s="1" customFormat="1" ht="9.9" customHeight="1" x14ac:dyDescent="0.2">
      <c r="B462" s="10" t="s">
        <v>138</v>
      </c>
      <c r="C462" s="4">
        <v>40</v>
      </c>
      <c r="D462" s="4">
        <v>69</v>
      </c>
      <c r="E462" s="4">
        <v>11</v>
      </c>
      <c r="F462" s="4">
        <v>44016</v>
      </c>
      <c r="G462" s="4">
        <v>465</v>
      </c>
      <c r="H462" s="4">
        <v>308</v>
      </c>
      <c r="I462" s="4">
        <v>30</v>
      </c>
      <c r="J462" s="4">
        <v>41</v>
      </c>
      <c r="K462" s="4">
        <v>60</v>
      </c>
      <c r="L462" s="4">
        <v>6</v>
      </c>
      <c r="M462" s="4">
        <v>123</v>
      </c>
      <c r="N462" s="4">
        <v>5010</v>
      </c>
      <c r="O462" s="4">
        <v>77</v>
      </c>
      <c r="P462" s="4">
        <v>22</v>
      </c>
      <c r="Q462" s="4">
        <v>7190</v>
      </c>
      <c r="R462" s="4">
        <v>72</v>
      </c>
      <c r="S462" s="4">
        <v>82</v>
      </c>
      <c r="T462" s="4">
        <v>98</v>
      </c>
      <c r="U462" s="4">
        <v>39197</v>
      </c>
      <c r="V462" s="4">
        <v>572</v>
      </c>
      <c r="W462" s="4">
        <v>1061</v>
      </c>
      <c r="X462" s="4">
        <v>1121</v>
      </c>
      <c r="Y462" s="4">
        <v>360</v>
      </c>
      <c r="Z462" s="4">
        <v>84</v>
      </c>
      <c r="AA462" s="4">
        <v>40</v>
      </c>
      <c r="AB462" s="4">
        <v>8113</v>
      </c>
      <c r="AC462" s="4">
        <v>100</v>
      </c>
      <c r="AD462" s="4">
        <v>563</v>
      </c>
      <c r="AE462" s="4">
        <v>54</v>
      </c>
      <c r="AF462" s="4">
        <v>32412</v>
      </c>
      <c r="AG462" s="4">
        <v>28</v>
      </c>
      <c r="AH462" s="4">
        <v>178</v>
      </c>
      <c r="AI462" s="4">
        <v>262</v>
      </c>
      <c r="AJ462" s="4">
        <v>169</v>
      </c>
      <c r="AK462" s="4">
        <v>42</v>
      </c>
      <c r="AL462" s="4">
        <v>16</v>
      </c>
      <c r="AM462" s="4">
        <v>125</v>
      </c>
      <c r="AN462" s="4">
        <v>854</v>
      </c>
      <c r="AO462" s="4">
        <v>53</v>
      </c>
      <c r="AP462" s="4">
        <v>117</v>
      </c>
      <c r="AQ462" s="4">
        <v>83</v>
      </c>
      <c r="AR462" s="4">
        <v>32</v>
      </c>
      <c r="AS462" s="4">
        <v>9</v>
      </c>
      <c r="AT462" s="4">
        <v>16</v>
      </c>
      <c r="AU462" s="4">
        <v>7</v>
      </c>
      <c r="AV462" s="4">
        <v>15</v>
      </c>
      <c r="AW462" s="4">
        <v>101</v>
      </c>
      <c r="AX462" s="4">
        <v>51</v>
      </c>
      <c r="AY462" s="4">
        <v>9</v>
      </c>
      <c r="AZ462" s="4">
        <v>11</v>
      </c>
      <c r="BA462" s="4">
        <v>59</v>
      </c>
      <c r="BB462" s="4">
        <v>35</v>
      </c>
      <c r="BC462" s="4">
        <v>166</v>
      </c>
      <c r="BD462" s="4">
        <v>41</v>
      </c>
      <c r="BE462" s="4">
        <v>218</v>
      </c>
      <c r="BF462" s="4">
        <v>18</v>
      </c>
      <c r="BG462" s="4">
        <v>26</v>
      </c>
      <c r="BH462" s="4">
        <v>87</v>
      </c>
      <c r="BI462" s="4">
        <v>85</v>
      </c>
      <c r="BJ462" s="4">
        <v>29</v>
      </c>
      <c r="BK462" s="4">
        <v>35</v>
      </c>
    </row>
    <row r="463" spans="1:63" s="1" customFormat="1" ht="9.9" customHeight="1" x14ac:dyDescent="0.2">
      <c r="A463" s="6" t="s">
        <v>17</v>
      </c>
      <c r="B463" s="10"/>
      <c r="C463" s="4">
        <v>40</v>
      </c>
      <c r="D463" s="4">
        <v>69</v>
      </c>
      <c r="E463" s="4">
        <v>11</v>
      </c>
      <c r="F463" s="4">
        <v>44016</v>
      </c>
      <c r="G463" s="4">
        <v>465</v>
      </c>
      <c r="H463" s="4">
        <v>308</v>
      </c>
      <c r="I463" s="4">
        <v>30</v>
      </c>
      <c r="J463" s="4">
        <v>41</v>
      </c>
      <c r="K463" s="4">
        <v>60</v>
      </c>
      <c r="L463" s="4">
        <v>6</v>
      </c>
      <c r="M463" s="4">
        <v>123</v>
      </c>
      <c r="N463" s="4">
        <v>5010</v>
      </c>
      <c r="O463" s="4">
        <v>77</v>
      </c>
      <c r="P463" s="4">
        <v>22</v>
      </c>
      <c r="Q463" s="4">
        <v>7190</v>
      </c>
      <c r="R463" s="4">
        <v>72</v>
      </c>
      <c r="S463" s="4">
        <v>82</v>
      </c>
      <c r="T463" s="4">
        <v>98</v>
      </c>
      <c r="U463" s="4">
        <v>39197</v>
      </c>
      <c r="V463" s="4">
        <v>572</v>
      </c>
      <c r="W463" s="4">
        <v>1061</v>
      </c>
      <c r="X463" s="4">
        <v>1121</v>
      </c>
      <c r="Y463" s="4">
        <v>360</v>
      </c>
      <c r="Z463" s="4">
        <v>84</v>
      </c>
      <c r="AA463" s="4">
        <v>40</v>
      </c>
      <c r="AB463" s="4">
        <v>8113</v>
      </c>
      <c r="AC463" s="4">
        <v>100</v>
      </c>
      <c r="AD463" s="4">
        <v>563</v>
      </c>
      <c r="AE463" s="4">
        <v>54</v>
      </c>
      <c r="AF463" s="4">
        <v>32412</v>
      </c>
      <c r="AG463" s="4">
        <v>28</v>
      </c>
      <c r="AH463" s="4">
        <v>178</v>
      </c>
      <c r="AI463" s="4">
        <v>262</v>
      </c>
      <c r="AJ463" s="4">
        <v>169</v>
      </c>
      <c r="AK463" s="4">
        <v>42</v>
      </c>
      <c r="AL463" s="4">
        <v>16</v>
      </c>
      <c r="AM463" s="4">
        <v>125</v>
      </c>
      <c r="AN463" s="4">
        <v>854</v>
      </c>
      <c r="AO463" s="4">
        <v>53</v>
      </c>
      <c r="AP463" s="4">
        <v>117</v>
      </c>
      <c r="AQ463" s="4">
        <v>83</v>
      </c>
      <c r="AR463" s="4">
        <v>32</v>
      </c>
      <c r="AS463" s="4">
        <v>9</v>
      </c>
      <c r="AT463" s="4">
        <v>16</v>
      </c>
      <c r="AU463" s="4">
        <v>7</v>
      </c>
      <c r="AV463" s="4">
        <v>15</v>
      </c>
      <c r="AW463" s="4">
        <v>101</v>
      </c>
      <c r="AX463" s="4">
        <v>51</v>
      </c>
      <c r="AY463" s="4">
        <v>9</v>
      </c>
      <c r="AZ463" s="4">
        <v>11</v>
      </c>
      <c r="BA463" s="4">
        <v>59</v>
      </c>
      <c r="BB463" s="4">
        <v>35</v>
      </c>
      <c r="BC463" s="4">
        <v>166</v>
      </c>
      <c r="BD463" s="4">
        <v>41</v>
      </c>
      <c r="BE463" s="4">
        <v>218</v>
      </c>
      <c r="BF463" s="4">
        <v>18</v>
      </c>
      <c r="BG463" s="4">
        <v>26</v>
      </c>
      <c r="BH463" s="4">
        <v>87</v>
      </c>
      <c r="BI463" s="4">
        <v>85</v>
      </c>
      <c r="BJ463" s="4">
        <v>29</v>
      </c>
      <c r="BK463" s="4">
        <v>35</v>
      </c>
    </row>
    <row r="464" spans="1:63" s="7" customFormat="1" ht="9.9" customHeight="1" x14ac:dyDescent="0.2">
      <c r="B464" s="11" t="s">
        <v>18</v>
      </c>
      <c r="C464" s="8">
        <f t="shared" ref="C464:AH464" si="154">C463/ 144887</f>
        <v>2.7607721879809781E-4</v>
      </c>
      <c r="D464" s="8">
        <f t="shared" si="154"/>
        <v>4.7623320242671873E-4</v>
      </c>
      <c r="E464" s="8">
        <f t="shared" si="154"/>
        <v>7.5921235169476903E-5</v>
      </c>
      <c r="F464" s="8">
        <f t="shared" si="154"/>
        <v>0.30379537156542685</v>
      </c>
      <c r="G464" s="8">
        <f t="shared" si="154"/>
        <v>3.2093976685278872E-3</v>
      </c>
      <c r="H464" s="8">
        <f t="shared" si="154"/>
        <v>2.1257945847453531E-3</v>
      </c>
      <c r="I464" s="8">
        <f t="shared" si="154"/>
        <v>2.0705791409857336E-4</v>
      </c>
      <c r="J464" s="8">
        <f t="shared" si="154"/>
        <v>2.8297914926805027E-4</v>
      </c>
      <c r="K464" s="8">
        <f t="shared" si="154"/>
        <v>4.1411582819714672E-4</v>
      </c>
      <c r="L464" s="8">
        <f t="shared" si="154"/>
        <v>4.1411582819714677E-5</v>
      </c>
      <c r="M464" s="8">
        <f t="shared" si="154"/>
        <v>8.4893744780415077E-4</v>
      </c>
      <c r="N464" s="8">
        <f t="shared" si="154"/>
        <v>3.4578671654461754E-2</v>
      </c>
      <c r="O464" s="8">
        <f t="shared" si="154"/>
        <v>5.3144864618633828E-4</v>
      </c>
      <c r="P464" s="8">
        <f t="shared" si="154"/>
        <v>1.5184247033895381E-4</v>
      </c>
      <c r="Q464" s="8">
        <f t="shared" si="154"/>
        <v>4.9624880078958086E-2</v>
      </c>
      <c r="R464" s="8">
        <f t="shared" si="154"/>
        <v>4.9693899383657612E-4</v>
      </c>
      <c r="S464" s="8">
        <f t="shared" si="154"/>
        <v>5.6595829853610055E-4</v>
      </c>
      <c r="T464" s="8">
        <f t="shared" si="154"/>
        <v>6.7638918605533965E-4</v>
      </c>
      <c r="U464" s="8">
        <f t="shared" si="154"/>
        <v>0.27053496863072601</v>
      </c>
      <c r="V464" s="8">
        <f t="shared" si="154"/>
        <v>3.9479042288127989E-3</v>
      </c>
      <c r="W464" s="8">
        <f t="shared" si="154"/>
        <v>7.3229482286195453E-3</v>
      </c>
      <c r="X464" s="8">
        <f t="shared" si="154"/>
        <v>7.7370640568166912E-3</v>
      </c>
      <c r="Y464" s="8">
        <f t="shared" si="154"/>
        <v>2.4846949691828806E-3</v>
      </c>
      <c r="Z464" s="8">
        <f t="shared" si="154"/>
        <v>5.7976215947600548E-4</v>
      </c>
      <c r="AA464" s="8">
        <f t="shared" si="154"/>
        <v>2.7607721879809781E-4</v>
      </c>
      <c r="AB464" s="8">
        <f t="shared" si="154"/>
        <v>5.5995361902724194E-2</v>
      </c>
      <c r="AC464" s="8">
        <f t="shared" si="154"/>
        <v>6.9019304699524458E-4</v>
      </c>
      <c r="AD464" s="8">
        <f t="shared" si="154"/>
        <v>3.8857868545832271E-3</v>
      </c>
      <c r="AE464" s="8">
        <f t="shared" si="154"/>
        <v>3.7270424537743209E-4</v>
      </c>
      <c r="AF464" s="8">
        <f t="shared" si="154"/>
        <v>0.22370537039209867</v>
      </c>
      <c r="AG464" s="8">
        <f t="shared" si="154"/>
        <v>1.9325405315866848E-4</v>
      </c>
      <c r="AH464" s="8">
        <f t="shared" si="154"/>
        <v>1.2285436236515353E-3</v>
      </c>
      <c r="AI464" s="8">
        <f t="shared" ref="AI464:BK464" si="155">AI463/ 144887</f>
        <v>1.8083057831275407E-3</v>
      </c>
      <c r="AJ464" s="8">
        <f t="shared" si="155"/>
        <v>1.1664262494219633E-3</v>
      </c>
      <c r="AK464" s="8">
        <f t="shared" si="155"/>
        <v>2.8988107973800274E-4</v>
      </c>
      <c r="AL464" s="8">
        <f t="shared" si="155"/>
        <v>1.1043088751923913E-4</v>
      </c>
      <c r="AM464" s="8">
        <f t="shared" si="155"/>
        <v>8.627413087440557E-4</v>
      </c>
      <c r="AN464" s="8">
        <f t="shared" si="155"/>
        <v>5.8942486213393883E-3</v>
      </c>
      <c r="AO464" s="8">
        <f t="shared" si="155"/>
        <v>3.6580231490747963E-4</v>
      </c>
      <c r="AP464" s="8">
        <f t="shared" si="155"/>
        <v>8.075258649844362E-4</v>
      </c>
      <c r="AQ464" s="8">
        <f t="shared" si="155"/>
        <v>5.7286022900605296E-4</v>
      </c>
      <c r="AR464" s="8">
        <f t="shared" si="155"/>
        <v>2.2086177503847826E-4</v>
      </c>
      <c r="AS464" s="8">
        <f t="shared" si="155"/>
        <v>6.2117374229572015E-5</v>
      </c>
      <c r="AT464" s="8">
        <f t="shared" si="155"/>
        <v>1.1043088751923913E-4</v>
      </c>
      <c r="AU464" s="8">
        <f t="shared" si="155"/>
        <v>4.8313513289667121E-5</v>
      </c>
      <c r="AV464" s="8">
        <f t="shared" si="155"/>
        <v>1.0352895704928668E-4</v>
      </c>
      <c r="AW464" s="8">
        <f t="shared" si="155"/>
        <v>6.9709497746519699E-4</v>
      </c>
      <c r="AX464" s="8">
        <f t="shared" si="155"/>
        <v>3.5199845396757475E-4</v>
      </c>
      <c r="AY464" s="8">
        <f t="shared" si="155"/>
        <v>6.2117374229572015E-5</v>
      </c>
      <c r="AZ464" s="8">
        <f t="shared" si="155"/>
        <v>7.5921235169476903E-5</v>
      </c>
      <c r="BA464" s="8">
        <f t="shared" si="155"/>
        <v>4.0721389772719431E-4</v>
      </c>
      <c r="BB464" s="8">
        <f t="shared" si="155"/>
        <v>2.415675664483356E-4</v>
      </c>
      <c r="BC464" s="8">
        <f t="shared" si="155"/>
        <v>1.1457204580121059E-3</v>
      </c>
      <c r="BD464" s="8">
        <f t="shared" si="155"/>
        <v>2.8297914926805027E-4</v>
      </c>
      <c r="BE464" s="8">
        <f t="shared" si="155"/>
        <v>1.5046208424496332E-3</v>
      </c>
      <c r="BF464" s="8">
        <f t="shared" si="155"/>
        <v>1.2423474845914403E-4</v>
      </c>
      <c r="BG464" s="8">
        <f t="shared" si="155"/>
        <v>1.7945019221876358E-4</v>
      </c>
      <c r="BH464" s="8">
        <f t="shared" si="155"/>
        <v>6.0046795088586282E-4</v>
      </c>
      <c r="BI464" s="8">
        <f t="shared" si="155"/>
        <v>5.8666408994595789E-4</v>
      </c>
      <c r="BJ464" s="8">
        <f t="shared" si="155"/>
        <v>2.0015598362862092E-4</v>
      </c>
      <c r="BK464" s="8">
        <f t="shared" si="155"/>
        <v>2.415675664483356E-4</v>
      </c>
    </row>
    <row r="465" spans="1:63" s="1" customFormat="1" ht="5.0999999999999996" customHeight="1" x14ac:dyDescent="0.2">
      <c r="B465" s="12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 s="1" customFormat="1" ht="9.9" customHeight="1" x14ac:dyDescent="0.2">
      <c r="A466" s="3" t="s">
        <v>143</v>
      </c>
      <c r="B466" s="12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 s="1" customFormat="1" ht="9.9" customHeight="1" x14ac:dyDescent="0.2">
      <c r="B467" s="10" t="s">
        <v>138</v>
      </c>
      <c r="C467" s="4">
        <v>45</v>
      </c>
      <c r="D467" s="4">
        <v>80</v>
      </c>
      <c r="E467" s="4">
        <v>19</v>
      </c>
      <c r="F467" s="4">
        <v>26300</v>
      </c>
      <c r="G467" s="4">
        <v>616</v>
      </c>
      <c r="H467" s="4">
        <v>312</v>
      </c>
      <c r="I467" s="4">
        <v>18</v>
      </c>
      <c r="J467" s="4">
        <v>51</v>
      </c>
      <c r="K467" s="4">
        <v>68</v>
      </c>
      <c r="L467" s="4">
        <v>9</v>
      </c>
      <c r="M467" s="4">
        <v>83</v>
      </c>
      <c r="N467" s="4">
        <v>2245</v>
      </c>
      <c r="O467" s="4">
        <v>142</v>
      </c>
      <c r="P467" s="4">
        <v>12</v>
      </c>
      <c r="Q467" s="4">
        <v>3676</v>
      </c>
      <c r="R467" s="4">
        <v>84</v>
      </c>
      <c r="S467" s="4">
        <v>73</v>
      </c>
      <c r="T467" s="4">
        <v>93</v>
      </c>
      <c r="U467" s="4">
        <v>21010</v>
      </c>
      <c r="V467" s="4">
        <v>516</v>
      </c>
      <c r="W467" s="4">
        <v>1016</v>
      </c>
      <c r="X467" s="4">
        <v>1052</v>
      </c>
      <c r="Y467" s="4">
        <v>260</v>
      </c>
      <c r="Z467" s="4">
        <v>71</v>
      </c>
      <c r="AA467" s="4">
        <v>79</v>
      </c>
      <c r="AB467" s="4">
        <v>6787</v>
      </c>
      <c r="AC467" s="4">
        <v>96</v>
      </c>
      <c r="AD467" s="4">
        <v>705</v>
      </c>
      <c r="AE467" s="4">
        <v>99</v>
      </c>
      <c r="AF467" s="4">
        <v>19801</v>
      </c>
      <c r="AG467" s="4">
        <v>24</v>
      </c>
      <c r="AH467" s="4">
        <v>190</v>
      </c>
      <c r="AI467" s="4">
        <v>303</v>
      </c>
      <c r="AJ467" s="4">
        <v>170</v>
      </c>
      <c r="AK467" s="4">
        <v>32</v>
      </c>
      <c r="AL467" s="4">
        <v>11</v>
      </c>
      <c r="AM467" s="4">
        <v>64</v>
      </c>
      <c r="AN467" s="4">
        <v>776</v>
      </c>
      <c r="AO467" s="4">
        <v>52</v>
      </c>
      <c r="AP467" s="4">
        <v>108</v>
      </c>
      <c r="AQ467" s="4">
        <v>61</v>
      </c>
      <c r="AR467" s="4">
        <v>51</v>
      </c>
      <c r="AS467" s="4">
        <v>7</v>
      </c>
      <c r="AT467" s="4">
        <v>6</v>
      </c>
      <c r="AU467" s="4">
        <v>12</v>
      </c>
      <c r="AV467" s="4">
        <v>15</v>
      </c>
      <c r="AW467" s="4">
        <v>58</v>
      </c>
      <c r="AX467" s="4">
        <v>39</v>
      </c>
      <c r="AY467" s="4">
        <v>20</v>
      </c>
      <c r="AZ467" s="4">
        <v>5</v>
      </c>
      <c r="BA467" s="4">
        <v>16</v>
      </c>
      <c r="BB467" s="4">
        <v>36</v>
      </c>
      <c r="BC467" s="4">
        <v>137</v>
      </c>
      <c r="BD467" s="4">
        <v>42</v>
      </c>
      <c r="BE467" s="4">
        <v>140</v>
      </c>
      <c r="BF467" s="4">
        <v>9</v>
      </c>
      <c r="BG467" s="4">
        <v>11</v>
      </c>
      <c r="BH467" s="4">
        <v>88</v>
      </c>
      <c r="BI467" s="4">
        <v>106</v>
      </c>
      <c r="BJ467" s="4">
        <v>35</v>
      </c>
      <c r="BK467" s="4">
        <v>44</v>
      </c>
    </row>
    <row r="468" spans="1:63" s="1" customFormat="1" ht="9.9" customHeight="1" x14ac:dyDescent="0.2">
      <c r="A468" s="6" t="s">
        <v>17</v>
      </c>
      <c r="B468" s="10"/>
      <c r="C468" s="4">
        <v>45</v>
      </c>
      <c r="D468" s="4">
        <v>80</v>
      </c>
      <c r="E468" s="4">
        <v>19</v>
      </c>
      <c r="F468" s="4">
        <v>26300</v>
      </c>
      <c r="G468" s="4">
        <v>616</v>
      </c>
      <c r="H468" s="4">
        <v>312</v>
      </c>
      <c r="I468" s="4">
        <v>18</v>
      </c>
      <c r="J468" s="4">
        <v>51</v>
      </c>
      <c r="K468" s="4">
        <v>68</v>
      </c>
      <c r="L468" s="4">
        <v>9</v>
      </c>
      <c r="M468" s="4">
        <v>83</v>
      </c>
      <c r="N468" s="4">
        <v>2245</v>
      </c>
      <c r="O468" s="4">
        <v>142</v>
      </c>
      <c r="P468" s="4">
        <v>12</v>
      </c>
      <c r="Q468" s="4">
        <v>3676</v>
      </c>
      <c r="R468" s="4">
        <v>84</v>
      </c>
      <c r="S468" s="4">
        <v>73</v>
      </c>
      <c r="T468" s="4">
        <v>93</v>
      </c>
      <c r="U468" s="4">
        <v>21010</v>
      </c>
      <c r="V468" s="4">
        <v>516</v>
      </c>
      <c r="W468" s="4">
        <v>1016</v>
      </c>
      <c r="X468" s="4">
        <v>1052</v>
      </c>
      <c r="Y468" s="4">
        <v>260</v>
      </c>
      <c r="Z468" s="4">
        <v>71</v>
      </c>
      <c r="AA468" s="4">
        <v>79</v>
      </c>
      <c r="AB468" s="4">
        <v>6787</v>
      </c>
      <c r="AC468" s="4">
        <v>96</v>
      </c>
      <c r="AD468" s="4">
        <v>705</v>
      </c>
      <c r="AE468" s="4">
        <v>99</v>
      </c>
      <c r="AF468" s="4">
        <v>19801</v>
      </c>
      <c r="AG468" s="4">
        <v>24</v>
      </c>
      <c r="AH468" s="4">
        <v>190</v>
      </c>
      <c r="AI468" s="4">
        <v>303</v>
      </c>
      <c r="AJ468" s="4">
        <v>170</v>
      </c>
      <c r="AK468" s="4">
        <v>32</v>
      </c>
      <c r="AL468" s="4">
        <v>11</v>
      </c>
      <c r="AM468" s="4">
        <v>64</v>
      </c>
      <c r="AN468" s="4">
        <v>776</v>
      </c>
      <c r="AO468" s="4">
        <v>52</v>
      </c>
      <c r="AP468" s="4">
        <v>108</v>
      </c>
      <c r="AQ468" s="4">
        <v>61</v>
      </c>
      <c r="AR468" s="4">
        <v>51</v>
      </c>
      <c r="AS468" s="4">
        <v>7</v>
      </c>
      <c r="AT468" s="4">
        <v>6</v>
      </c>
      <c r="AU468" s="4">
        <v>12</v>
      </c>
      <c r="AV468" s="4">
        <v>15</v>
      </c>
      <c r="AW468" s="4">
        <v>58</v>
      </c>
      <c r="AX468" s="4">
        <v>39</v>
      </c>
      <c r="AY468" s="4">
        <v>20</v>
      </c>
      <c r="AZ468" s="4">
        <v>5</v>
      </c>
      <c r="BA468" s="4">
        <v>16</v>
      </c>
      <c r="BB468" s="4">
        <v>36</v>
      </c>
      <c r="BC468" s="4">
        <v>137</v>
      </c>
      <c r="BD468" s="4">
        <v>42</v>
      </c>
      <c r="BE468" s="4">
        <v>140</v>
      </c>
      <c r="BF468" s="4">
        <v>9</v>
      </c>
      <c r="BG468" s="4">
        <v>11</v>
      </c>
      <c r="BH468" s="4">
        <v>88</v>
      </c>
      <c r="BI468" s="4">
        <v>106</v>
      </c>
      <c r="BJ468" s="4">
        <v>35</v>
      </c>
      <c r="BK468" s="4">
        <v>44</v>
      </c>
    </row>
    <row r="469" spans="1:63" s="7" customFormat="1" ht="9.9" customHeight="1" x14ac:dyDescent="0.2">
      <c r="B469" s="11" t="s">
        <v>18</v>
      </c>
      <c r="C469" s="8">
        <f t="shared" ref="C469:AH469" si="156">C468/ 88487</f>
        <v>5.0854927842507939E-4</v>
      </c>
      <c r="D469" s="8">
        <f t="shared" si="156"/>
        <v>9.0408760608903002E-4</v>
      </c>
      <c r="E469" s="8">
        <f t="shared" si="156"/>
        <v>2.1472080644614462E-4</v>
      </c>
      <c r="F469" s="8">
        <f t="shared" si="156"/>
        <v>0.29721880050176863</v>
      </c>
      <c r="G469" s="8">
        <f t="shared" si="156"/>
        <v>6.9614745668855312E-3</v>
      </c>
      <c r="H469" s="8">
        <f t="shared" si="156"/>
        <v>3.5259416637472172E-3</v>
      </c>
      <c r="I469" s="8">
        <f t="shared" si="156"/>
        <v>2.0341971137003177E-4</v>
      </c>
      <c r="J469" s="8">
        <f t="shared" si="156"/>
        <v>5.7635584888175663E-4</v>
      </c>
      <c r="K469" s="8">
        <f t="shared" si="156"/>
        <v>7.6847446517567554E-4</v>
      </c>
      <c r="L469" s="8">
        <f t="shared" si="156"/>
        <v>1.0170985568501588E-4</v>
      </c>
      <c r="M469" s="8">
        <f t="shared" si="156"/>
        <v>9.3799089131736864E-4</v>
      </c>
      <c r="N469" s="8">
        <f t="shared" si="156"/>
        <v>2.5370958445873407E-2</v>
      </c>
      <c r="O469" s="8">
        <f t="shared" si="156"/>
        <v>1.6047555008080283E-3</v>
      </c>
      <c r="P469" s="8">
        <f t="shared" si="156"/>
        <v>1.356131409133545E-4</v>
      </c>
      <c r="Q469" s="8">
        <f t="shared" si="156"/>
        <v>4.1542825499790929E-2</v>
      </c>
      <c r="R469" s="8">
        <f t="shared" si="156"/>
        <v>9.4929198639348155E-4</v>
      </c>
      <c r="S469" s="8">
        <f t="shared" si="156"/>
        <v>8.2497994055623987E-4</v>
      </c>
      <c r="T469" s="8">
        <f t="shared" si="156"/>
        <v>1.0510018420784974E-3</v>
      </c>
      <c r="U469" s="8">
        <f t="shared" si="156"/>
        <v>0.23743600754913152</v>
      </c>
      <c r="V469" s="8">
        <f t="shared" si="156"/>
        <v>5.8313650592742433E-3</v>
      </c>
      <c r="W469" s="8">
        <f t="shared" si="156"/>
        <v>1.1481912597330682E-2</v>
      </c>
      <c r="X469" s="8">
        <f t="shared" si="156"/>
        <v>1.1888752020070744E-2</v>
      </c>
      <c r="Y469" s="8">
        <f t="shared" si="156"/>
        <v>2.9382847197893477E-3</v>
      </c>
      <c r="Z469" s="8">
        <f t="shared" si="156"/>
        <v>8.0237775040401416E-4</v>
      </c>
      <c r="AA469" s="8">
        <f t="shared" si="156"/>
        <v>8.9278651101291711E-4</v>
      </c>
      <c r="AB469" s="8">
        <f t="shared" si="156"/>
        <v>7.6700532281578082E-2</v>
      </c>
      <c r="AC469" s="8">
        <f t="shared" si="156"/>
        <v>1.084905127306836E-3</v>
      </c>
      <c r="AD469" s="8">
        <f t="shared" si="156"/>
        <v>7.9672720286595774E-3</v>
      </c>
      <c r="AE469" s="8">
        <f t="shared" si="156"/>
        <v>1.1188084125351746E-3</v>
      </c>
      <c r="AF469" s="8">
        <f t="shared" si="156"/>
        <v>0.22377298360211104</v>
      </c>
      <c r="AG469" s="8">
        <f t="shared" si="156"/>
        <v>2.7122628182670901E-4</v>
      </c>
      <c r="AH469" s="8">
        <f t="shared" si="156"/>
        <v>2.1472080644614464E-3</v>
      </c>
      <c r="AI469" s="8">
        <f t="shared" ref="AI469:BK469" si="157">AI468/ 88487</f>
        <v>3.4242318080622012E-3</v>
      </c>
      <c r="AJ469" s="8">
        <f t="shared" si="157"/>
        <v>1.9211861629391889E-3</v>
      </c>
      <c r="AK469" s="8">
        <f t="shared" si="157"/>
        <v>3.6163504243561201E-4</v>
      </c>
      <c r="AL469" s="8">
        <f t="shared" si="157"/>
        <v>1.2431204583724162E-4</v>
      </c>
      <c r="AM469" s="8">
        <f t="shared" si="157"/>
        <v>7.2327008487122401E-4</v>
      </c>
      <c r="AN469" s="8">
        <f t="shared" si="157"/>
        <v>8.7696497790635906E-3</v>
      </c>
      <c r="AO469" s="8">
        <f t="shared" si="157"/>
        <v>5.8765694395786954E-4</v>
      </c>
      <c r="AP469" s="8">
        <f t="shared" si="157"/>
        <v>1.2205182682201905E-3</v>
      </c>
      <c r="AQ469" s="8">
        <f t="shared" si="157"/>
        <v>6.8936679964288539E-4</v>
      </c>
      <c r="AR469" s="8">
        <f t="shared" si="157"/>
        <v>5.7635584888175663E-4</v>
      </c>
      <c r="AS469" s="8">
        <f t="shared" si="157"/>
        <v>7.9107665532790133E-5</v>
      </c>
      <c r="AT469" s="8">
        <f t="shared" si="157"/>
        <v>6.7806570456677251E-5</v>
      </c>
      <c r="AU469" s="8">
        <f t="shared" si="157"/>
        <v>1.356131409133545E-4</v>
      </c>
      <c r="AV469" s="8">
        <f t="shared" si="157"/>
        <v>1.6951642614169312E-4</v>
      </c>
      <c r="AW469" s="8">
        <f t="shared" si="157"/>
        <v>6.5546351441454678E-4</v>
      </c>
      <c r="AX469" s="8">
        <f t="shared" si="157"/>
        <v>4.4074270796840215E-4</v>
      </c>
      <c r="AY469" s="8">
        <f t="shared" si="157"/>
        <v>2.260219015222575E-4</v>
      </c>
      <c r="AZ469" s="8">
        <f t="shared" si="157"/>
        <v>5.6505475380564376E-5</v>
      </c>
      <c r="BA469" s="8">
        <f t="shared" si="157"/>
        <v>1.80817521217806E-4</v>
      </c>
      <c r="BB469" s="8">
        <f t="shared" si="157"/>
        <v>4.0683942274006353E-4</v>
      </c>
      <c r="BC469" s="8">
        <f t="shared" si="157"/>
        <v>1.5482500254274639E-3</v>
      </c>
      <c r="BD469" s="8">
        <f t="shared" si="157"/>
        <v>4.7464599319674077E-4</v>
      </c>
      <c r="BE469" s="8">
        <f t="shared" si="157"/>
        <v>1.5821533106558025E-3</v>
      </c>
      <c r="BF469" s="8">
        <f t="shared" si="157"/>
        <v>1.0170985568501588E-4</v>
      </c>
      <c r="BG469" s="8">
        <f t="shared" si="157"/>
        <v>1.2431204583724162E-4</v>
      </c>
      <c r="BH469" s="8">
        <f t="shared" si="157"/>
        <v>9.9449636669793296E-4</v>
      </c>
      <c r="BI469" s="8">
        <f t="shared" si="157"/>
        <v>1.1979160780679647E-3</v>
      </c>
      <c r="BJ469" s="8">
        <f t="shared" si="157"/>
        <v>3.9553832766395063E-4</v>
      </c>
      <c r="BK469" s="8">
        <f t="shared" si="157"/>
        <v>4.9724818334896648E-4</v>
      </c>
    </row>
    <row r="470" spans="1:63" s="1" customFormat="1" ht="5.0999999999999996" customHeight="1" x14ac:dyDescent="0.2">
      <c r="B470" s="12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 s="1" customFormat="1" ht="9.9" customHeight="1" x14ac:dyDescent="0.2">
      <c r="A471" s="3" t="s">
        <v>144</v>
      </c>
      <c r="B471" s="12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 s="1" customFormat="1" ht="9.9" customHeight="1" x14ac:dyDescent="0.2">
      <c r="B472" s="10" t="s">
        <v>138</v>
      </c>
      <c r="C472" s="4">
        <v>50</v>
      </c>
      <c r="D472" s="4">
        <v>65</v>
      </c>
      <c r="E472" s="4">
        <v>57</v>
      </c>
      <c r="F472" s="4">
        <v>30300</v>
      </c>
      <c r="G472" s="4">
        <v>582</v>
      </c>
      <c r="H472" s="4">
        <v>381</v>
      </c>
      <c r="I472" s="4">
        <v>24</v>
      </c>
      <c r="J472" s="4">
        <v>39</v>
      </c>
      <c r="K472" s="4">
        <v>52</v>
      </c>
      <c r="L472" s="4">
        <v>17</v>
      </c>
      <c r="M472" s="4">
        <v>66</v>
      </c>
      <c r="N472" s="4">
        <v>2076</v>
      </c>
      <c r="O472" s="4">
        <v>199</v>
      </c>
      <c r="P472" s="4">
        <v>17</v>
      </c>
      <c r="Q472" s="4">
        <v>2715</v>
      </c>
      <c r="R472" s="4">
        <v>96</v>
      </c>
      <c r="S472" s="4">
        <v>52</v>
      </c>
      <c r="T472" s="4">
        <v>101</v>
      </c>
      <c r="U472" s="4">
        <v>17582</v>
      </c>
      <c r="V472" s="4">
        <v>498</v>
      </c>
      <c r="W472" s="4">
        <v>612</v>
      </c>
      <c r="X472" s="4">
        <v>1778</v>
      </c>
      <c r="Y472" s="4">
        <v>172</v>
      </c>
      <c r="Z472" s="4">
        <v>56</v>
      </c>
      <c r="AA472" s="4">
        <v>25</v>
      </c>
      <c r="AB472" s="4">
        <v>8769</v>
      </c>
      <c r="AC472" s="4">
        <v>244</v>
      </c>
      <c r="AD472" s="4">
        <v>162</v>
      </c>
      <c r="AE472" s="4">
        <v>194</v>
      </c>
      <c r="AF472" s="4">
        <v>21389</v>
      </c>
      <c r="AG472" s="4">
        <v>26</v>
      </c>
      <c r="AH472" s="4">
        <v>273</v>
      </c>
      <c r="AI472" s="4">
        <v>457</v>
      </c>
      <c r="AJ472" s="4">
        <v>217</v>
      </c>
      <c r="AK472" s="4">
        <v>64</v>
      </c>
      <c r="AL472" s="4">
        <v>24</v>
      </c>
      <c r="AM472" s="4">
        <v>66</v>
      </c>
      <c r="AN472" s="4">
        <v>622</v>
      </c>
      <c r="AO472" s="4">
        <v>45</v>
      </c>
      <c r="AP472" s="4">
        <v>119</v>
      </c>
      <c r="AQ472" s="4">
        <v>51</v>
      </c>
      <c r="AR472" s="4">
        <v>105</v>
      </c>
      <c r="AS472" s="4">
        <v>4</v>
      </c>
      <c r="AT472" s="4">
        <v>10</v>
      </c>
      <c r="AU472" s="4">
        <v>16</v>
      </c>
      <c r="AV472" s="4">
        <v>11</v>
      </c>
      <c r="AW472" s="4">
        <v>69</v>
      </c>
      <c r="AX472" s="4">
        <v>33</v>
      </c>
      <c r="AY472" s="4">
        <v>25</v>
      </c>
      <c r="AZ472" s="4">
        <v>7</v>
      </c>
      <c r="BA472" s="4">
        <v>14</v>
      </c>
      <c r="BB472" s="4">
        <v>54</v>
      </c>
      <c r="BC472" s="4">
        <v>127</v>
      </c>
      <c r="BD472" s="4">
        <v>32</v>
      </c>
      <c r="BE472" s="4">
        <v>175</v>
      </c>
      <c r="BF472" s="4">
        <v>9</v>
      </c>
      <c r="BG472" s="4">
        <v>21</v>
      </c>
      <c r="BH472" s="4">
        <v>106</v>
      </c>
      <c r="BI472" s="4">
        <v>118</v>
      </c>
      <c r="BJ472" s="4">
        <v>35</v>
      </c>
      <c r="BK472" s="4">
        <v>38</v>
      </c>
    </row>
    <row r="473" spans="1:63" s="1" customFormat="1" ht="9.9" customHeight="1" x14ac:dyDescent="0.2">
      <c r="A473" s="6" t="s">
        <v>17</v>
      </c>
      <c r="B473" s="10"/>
      <c r="C473" s="4">
        <v>50</v>
      </c>
      <c r="D473" s="4">
        <v>65</v>
      </c>
      <c r="E473" s="4">
        <v>57</v>
      </c>
      <c r="F473" s="4">
        <v>30300</v>
      </c>
      <c r="G473" s="4">
        <v>582</v>
      </c>
      <c r="H473" s="4">
        <v>381</v>
      </c>
      <c r="I473" s="4">
        <v>24</v>
      </c>
      <c r="J473" s="4">
        <v>39</v>
      </c>
      <c r="K473" s="4">
        <v>52</v>
      </c>
      <c r="L473" s="4">
        <v>17</v>
      </c>
      <c r="M473" s="4">
        <v>66</v>
      </c>
      <c r="N473" s="4">
        <v>2076</v>
      </c>
      <c r="O473" s="4">
        <v>199</v>
      </c>
      <c r="P473" s="4">
        <v>17</v>
      </c>
      <c r="Q473" s="4">
        <v>2715</v>
      </c>
      <c r="R473" s="4">
        <v>96</v>
      </c>
      <c r="S473" s="4">
        <v>52</v>
      </c>
      <c r="T473" s="4">
        <v>101</v>
      </c>
      <c r="U473" s="4">
        <v>17582</v>
      </c>
      <c r="V473" s="4">
        <v>498</v>
      </c>
      <c r="W473" s="4">
        <v>612</v>
      </c>
      <c r="X473" s="4">
        <v>1778</v>
      </c>
      <c r="Y473" s="4">
        <v>172</v>
      </c>
      <c r="Z473" s="4">
        <v>56</v>
      </c>
      <c r="AA473" s="4">
        <v>25</v>
      </c>
      <c r="AB473" s="4">
        <v>8769</v>
      </c>
      <c r="AC473" s="4">
        <v>244</v>
      </c>
      <c r="AD473" s="4">
        <v>162</v>
      </c>
      <c r="AE473" s="4">
        <v>194</v>
      </c>
      <c r="AF473" s="4">
        <v>21389</v>
      </c>
      <c r="AG473" s="4">
        <v>26</v>
      </c>
      <c r="AH473" s="4">
        <v>273</v>
      </c>
      <c r="AI473" s="4">
        <v>457</v>
      </c>
      <c r="AJ473" s="4">
        <v>217</v>
      </c>
      <c r="AK473" s="4">
        <v>64</v>
      </c>
      <c r="AL473" s="4">
        <v>24</v>
      </c>
      <c r="AM473" s="4">
        <v>66</v>
      </c>
      <c r="AN473" s="4">
        <v>622</v>
      </c>
      <c r="AO473" s="4">
        <v>45</v>
      </c>
      <c r="AP473" s="4">
        <v>119</v>
      </c>
      <c r="AQ473" s="4">
        <v>51</v>
      </c>
      <c r="AR473" s="4">
        <v>105</v>
      </c>
      <c r="AS473" s="4">
        <v>4</v>
      </c>
      <c r="AT473" s="4">
        <v>10</v>
      </c>
      <c r="AU473" s="4">
        <v>16</v>
      </c>
      <c r="AV473" s="4">
        <v>11</v>
      </c>
      <c r="AW473" s="4">
        <v>69</v>
      </c>
      <c r="AX473" s="4">
        <v>33</v>
      </c>
      <c r="AY473" s="4">
        <v>25</v>
      </c>
      <c r="AZ473" s="4">
        <v>7</v>
      </c>
      <c r="BA473" s="4">
        <v>14</v>
      </c>
      <c r="BB473" s="4">
        <v>54</v>
      </c>
      <c r="BC473" s="4">
        <v>127</v>
      </c>
      <c r="BD473" s="4">
        <v>32</v>
      </c>
      <c r="BE473" s="4">
        <v>175</v>
      </c>
      <c r="BF473" s="4">
        <v>9</v>
      </c>
      <c r="BG473" s="4">
        <v>21</v>
      </c>
      <c r="BH473" s="4">
        <v>106</v>
      </c>
      <c r="BI473" s="4">
        <v>118</v>
      </c>
      <c r="BJ473" s="4">
        <v>35</v>
      </c>
      <c r="BK473" s="4">
        <v>38</v>
      </c>
    </row>
    <row r="474" spans="1:63" s="7" customFormat="1" ht="9.9" customHeight="1" x14ac:dyDescent="0.2">
      <c r="B474" s="11" t="s">
        <v>18</v>
      </c>
      <c r="C474" s="8">
        <f t="shared" ref="C474:AH474" si="158">C473/ 91683</f>
        <v>5.4535737268632137E-4</v>
      </c>
      <c r="D474" s="8">
        <f t="shared" si="158"/>
        <v>7.0896458449221773E-4</v>
      </c>
      <c r="E474" s="8">
        <f t="shared" si="158"/>
        <v>6.2170740486240628E-4</v>
      </c>
      <c r="F474" s="8">
        <f t="shared" si="158"/>
        <v>0.33048656784791075</v>
      </c>
      <c r="G474" s="8">
        <f t="shared" si="158"/>
        <v>6.3479598180687805E-3</v>
      </c>
      <c r="H474" s="8">
        <f t="shared" si="158"/>
        <v>4.155623179869769E-3</v>
      </c>
      <c r="I474" s="8">
        <f t="shared" si="158"/>
        <v>2.6177153888943427E-4</v>
      </c>
      <c r="J474" s="8">
        <f t="shared" si="158"/>
        <v>4.2537875069533062E-4</v>
      </c>
      <c r="K474" s="8">
        <f t="shared" si="158"/>
        <v>5.671716675937742E-4</v>
      </c>
      <c r="L474" s="8">
        <f t="shared" si="158"/>
        <v>1.8542150671334927E-4</v>
      </c>
      <c r="M474" s="8">
        <f t="shared" si="158"/>
        <v>7.1987173194594414E-4</v>
      </c>
      <c r="N474" s="8">
        <f t="shared" si="158"/>
        <v>2.2643238113936062E-2</v>
      </c>
      <c r="O474" s="8">
        <f t="shared" si="158"/>
        <v>2.1705223432915591E-3</v>
      </c>
      <c r="P474" s="8">
        <f t="shared" si="158"/>
        <v>1.8542150671334927E-4</v>
      </c>
      <c r="Q474" s="8">
        <f t="shared" si="158"/>
        <v>2.9612905336867248E-2</v>
      </c>
      <c r="R474" s="8">
        <f t="shared" si="158"/>
        <v>1.0470861555577371E-3</v>
      </c>
      <c r="S474" s="8">
        <f t="shared" si="158"/>
        <v>5.671716675937742E-4</v>
      </c>
      <c r="T474" s="8">
        <f t="shared" si="158"/>
        <v>1.1016218928263692E-3</v>
      </c>
      <c r="U474" s="8">
        <f t="shared" si="158"/>
        <v>0.19176946653141805</v>
      </c>
      <c r="V474" s="8">
        <f t="shared" si="158"/>
        <v>5.4317594319557606E-3</v>
      </c>
      <c r="W474" s="8">
        <f t="shared" si="158"/>
        <v>6.675174241680573E-3</v>
      </c>
      <c r="X474" s="8">
        <f t="shared" si="158"/>
        <v>1.9392908172725588E-2</v>
      </c>
      <c r="Y474" s="8">
        <f t="shared" si="158"/>
        <v>1.8760293620409454E-3</v>
      </c>
      <c r="Z474" s="8">
        <f t="shared" si="158"/>
        <v>6.1080025740867987E-4</v>
      </c>
      <c r="AA474" s="8">
        <f t="shared" si="158"/>
        <v>2.7267868634316068E-4</v>
      </c>
      <c r="AB474" s="8">
        <f t="shared" si="158"/>
        <v>9.5644776021727038E-2</v>
      </c>
      <c r="AC474" s="8">
        <f t="shared" si="158"/>
        <v>2.6613439787092482E-3</v>
      </c>
      <c r="AD474" s="8">
        <f t="shared" si="158"/>
        <v>1.7669578875036812E-3</v>
      </c>
      <c r="AE474" s="8">
        <f t="shared" si="158"/>
        <v>2.115986606022927E-3</v>
      </c>
      <c r="AF474" s="8">
        <f t="shared" si="158"/>
        <v>0.23329297688775455</v>
      </c>
      <c r="AG474" s="8">
        <f t="shared" si="158"/>
        <v>2.835858337968871E-4</v>
      </c>
      <c r="AH474" s="8">
        <f t="shared" si="158"/>
        <v>2.9776512548673147E-3</v>
      </c>
      <c r="AI474" s="8">
        <f t="shared" ref="AI474:BK474" si="159">AI473/ 91683</f>
        <v>4.9845663863529767E-3</v>
      </c>
      <c r="AJ474" s="8">
        <f t="shared" si="159"/>
        <v>2.3668509974586346E-3</v>
      </c>
      <c r="AK474" s="8">
        <f t="shared" si="159"/>
        <v>6.9805743703849131E-4</v>
      </c>
      <c r="AL474" s="8">
        <f t="shared" si="159"/>
        <v>2.6177153888943427E-4</v>
      </c>
      <c r="AM474" s="8">
        <f t="shared" si="159"/>
        <v>7.1987173194594414E-4</v>
      </c>
      <c r="AN474" s="8">
        <f t="shared" si="159"/>
        <v>6.7842457162178372E-3</v>
      </c>
      <c r="AO474" s="8">
        <f t="shared" si="159"/>
        <v>4.9082163541768918E-4</v>
      </c>
      <c r="AP474" s="8">
        <f t="shared" si="159"/>
        <v>1.2979505469934449E-3</v>
      </c>
      <c r="AQ474" s="8">
        <f t="shared" si="159"/>
        <v>5.5626452014004779E-4</v>
      </c>
      <c r="AR474" s="8">
        <f t="shared" si="159"/>
        <v>1.1452504826412748E-3</v>
      </c>
      <c r="AS474" s="8">
        <f t="shared" si="159"/>
        <v>4.3628589814905707E-5</v>
      </c>
      <c r="AT474" s="8">
        <f t="shared" si="159"/>
        <v>1.0907147453726427E-4</v>
      </c>
      <c r="AU474" s="8">
        <f t="shared" si="159"/>
        <v>1.7451435925962283E-4</v>
      </c>
      <c r="AV474" s="8">
        <f t="shared" si="159"/>
        <v>1.1997862199099069E-4</v>
      </c>
      <c r="AW474" s="8">
        <f t="shared" si="159"/>
        <v>7.525931743071235E-4</v>
      </c>
      <c r="AX474" s="8">
        <f t="shared" si="159"/>
        <v>3.5993586597297207E-4</v>
      </c>
      <c r="AY474" s="8">
        <f t="shared" si="159"/>
        <v>2.7267868634316068E-4</v>
      </c>
      <c r="AZ474" s="8">
        <f t="shared" si="159"/>
        <v>7.6350032176084983E-5</v>
      </c>
      <c r="BA474" s="8">
        <f t="shared" si="159"/>
        <v>1.5270006435216997E-4</v>
      </c>
      <c r="BB474" s="8">
        <f t="shared" si="159"/>
        <v>5.8898596250122703E-4</v>
      </c>
      <c r="BC474" s="8">
        <f t="shared" si="159"/>
        <v>1.3852077266232562E-3</v>
      </c>
      <c r="BD474" s="8">
        <f t="shared" si="159"/>
        <v>3.4902871851924565E-4</v>
      </c>
      <c r="BE474" s="8">
        <f t="shared" si="159"/>
        <v>1.9087508044021246E-3</v>
      </c>
      <c r="BF474" s="8">
        <f t="shared" si="159"/>
        <v>9.8164327083537844E-5</v>
      </c>
      <c r="BG474" s="8">
        <f t="shared" si="159"/>
        <v>2.2905009652825496E-4</v>
      </c>
      <c r="BH474" s="8">
        <f t="shared" si="159"/>
        <v>1.1561576300950012E-3</v>
      </c>
      <c r="BI474" s="8">
        <f t="shared" si="159"/>
        <v>1.2870433995397185E-3</v>
      </c>
      <c r="BJ474" s="8">
        <f t="shared" si="159"/>
        <v>3.8175016088042496E-4</v>
      </c>
      <c r="BK474" s="8">
        <f t="shared" si="159"/>
        <v>4.1447160324160421E-4</v>
      </c>
    </row>
    <row r="475" spans="1:63" s="1" customFormat="1" ht="5.0999999999999996" customHeight="1" x14ac:dyDescent="0.2">
      <c r="B475" s="12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 s="1" customFormat="1" ht="9.9" customHeight="1" x14ac:dyDescent="0.2">
      <c r="B476" s="12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</sheetData>
  <pageMargins left="0.9" right="0.9" top="1" bottom="0.8" header="0.3" footer="0.3"/>
  <pageSetup scale="90" firstPageNumber="308" orientation="portrait" useFirstPageNumber="1" r:id="rId1"/>
  <headerFooter alignWithMargins="0">
    <oddHeader>&amp;C&amp;"Arial,Bold"&amp;11Supplement to the Statement of Vote
June 2, 2026, Primary Election
Counties by State Assembly Districts for Governor</oddHeader>
    <oddFooter>&amp;C&amp;"Arial,Bold"&amp;8&amp;P</oddFooter>
  </headerFooter>
  <rowBreaks count="5" manualBreakCount="5">
    <brk id="72" max="62" man="1"/>
    <brk id="149" max="62" man="1"/>
    <brk id="230" max="62" man="1"/>
    <brk id="313" max="62" man="1"/>
    <brk id="396" max="6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ada56d-0350-46cb-9022-4c1ceeff5d14" xsi:nil="true"/>
    <lcf76f155ced4ddcb4097134ff3c332f xmlns="f1ffaf4f-b842-48ef-9dee-b1cd59eef1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783E893774B4488D83706D5EAA006" ma:contentTypeVersion="15" ma:contentTypeDescription="Create a new document." ma:contentTypeScope="" ma:versionID="8712b521c9b7ee07bb7d8ab5ea36cb39">
  <xsd:schema xmlns:xsd="http://www.w3.org/2001/XMLSchema" xmlns:xs="http://www.w3.org/2001/XMLSchema" xmlns:p="http://schemas.microsoft.com/office/2006/metadata/properties" xmlns:ns2="f1ffaf4f-b842-48ef-9dee-b1cd59eef1d9" xmlns:ns3="38ada56d-0350-46cb-9022-4c1ceeff5d14" targetNamespace="http://schemas.microsoft.com/office/2006/metadata/properties" ma:root="true" ma:fieldsID="ee7ce77e6333f7431ac8bed116fc8ef0" ns2:_="" ns3:_="">
    <xsd:import namespace="f1ffaf4f-b842-48ef-9dee-b1cd59eef1d9"/>
    <xsd:import namespace="38ada56d-0350-46cb-9022-4c1ceeff5d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ffaf4f-b842-48ef-9dee-b1cd59eef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9ddac27-d884-43f0-8858-39ef05015eb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da56d-0350-46cb-9022-4c1ceeff5d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141ab22-f1be-42a7-bb56-53152f3d4ae1}" ma:internalName="TaxCatchAll" ma:showField="CatchAllData" ma:web="38ada56d-0350-46cb-9022-4c1ceeff5d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232825-8C49-4BB7-9946-E253C50432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EC8EA5-AE02-4F2F-A95A-8E1FF3019CAD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38ada56d-0350-46cb-9022-4c1ceeff5d14"/>
    <ds:schemaRef ds:uri="f1ffaf4f-b842-48ef-9dee-b1cd59eef1d9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D86DC3F-BE2E-47C1-99B9-D44E98AD59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ffaf4f-b842-48ef-9dee-b1cd59eef1d9"/>
    <ds:schemaRef ds:uri="38ada56d-0350-46cb-9022-4c1ceeff5d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SSOV Statewide Office AD Export</vt:lpstr>
      <vt:lpstr>'SSOV Statewide Office AD Export'!Print_Area</vt:lpstr>
      <vt:lpstr>'SSOV Statewide Office AD Export'!Print_Titles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SERVER</dc:creator>
  <cp:keywords/>
  <dc:description/>
  <cp:lastModifiedBy>Keller, Wesley</cp:lastModifiedBy>
  <cp:revision/>
  <cp:lastPrinted>2026-10-04T00:32:43Z</cp:lastPrinted>
  <dcterms:created xsi:type="dcterms:W3CDTF">2026-09-16T16:43:56Z</dcterms:created>
  <dcterms:modified xsi:type="dcterms:W3CDTF">2026-10-04T00:33:06Z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0x01010011F783E893774B4488D83706D5EAA006</vt:lpwstr>
  </property>
</Properties>
</file>